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Q:\STATIST\07971\Realsteuervergleich\für 2022\Bln\Versand\"/>
    </mc:Choice>
  </mc:AlternateContent>
  <xr:revisionPtr revIDLastSave="0" documentId="13_ncr:1_{6EF065A5-205E-494B-B745-03BE7CE5AC9B}" xr6:coauthVersionLast="36" xr6:coauthVersionMax="36" xr10:uidLastSave="{00000000-0000-0000-0000-000000000000}"/>
  <bookViews>
    <workbookView xWindow="-120" yWindow="-120" windowWidth="29040" windowHeight="15840" tabRatio="743" xr2:uid="{00000000-000D-0000-FFFF-FFFF00000000}"/>
  </bookViews>
  <sheets>
    <sheet name="D2-Meldung" sheetId="2" r:id="rId1"/>
    <sheet name="Werteliste-BIENE" sheetId="6" r:id="rId2"/>
    <sheet name="Werteliste-manuell" sheetId="7" r:id="rId3"/>
    <sheet name="Ergänzung-Grp-058 " sheetId="8" r:id="rId4"/>
  </sheets>
  <definedNames>
    <definedName name="_xlnm.Print_Area" localSheetId="0">'D2-Meldung'!$A$1:$K$109</definedName>
    <definedName name="_xlnm.Print_Area" localSheetId="3">'Ergänzung-Grp-058 '!$A$1:$F$15</definedName>
    <definedName name="_xlnm.Print_Area" localSheetId="1">'Werteliste-BIENE'!$A$1:$E$67</definedName>
    <definedName name="_xlnm.Print_Area" localSheetId="2">'Werteliste-manuell'!$A$1:$G$45</definedName>
    <definedName name="_xlnm.Print_Titles" localSheetId="0">'D2-Meldung'!$A:$B,'D2-Meldung'!$1:$13</definedName>
    <definedName name="_xlnm.Print_Titles" localSheetId="1">'Werteliste-BIENE'!$1:$6</definedName>
  </definedNames>
  <calcPr calcId="191029"/>
</workbook>
</file>

<file path=xl/calcChain.xml><?xml version="1.0" encoding="utf-8"?>
<calcChain xmlns="http://schemas.openxmlformats.org/spreadsheetml/2006/main">
  <c r="E1" i="6" l="1"/>
  <c r="D66" i="6" l="1"/>
  <c r="E67" i="6" l="1"/>
  <c r="H85" i="2" l="1"/>
  <c r="G85" i="2"/>
  <c r="J6" i="2" l="1"/>
  <c r="J5" i="2"/>
  <c r="J4" i="2"/>
  <c r="B103" i="2" s="1"/>
  <c r="E19" i="2" l="1"/>
  <c r="D19" i="2"/>
  <c r="H84" i="2" l="1"/>
  <c r="G84" i="2"/>
  <c r="H78" i="2" l="1"/>
  <c r="G78" i="2"/>
  <c r="H77" i="2"/>
  <c r="G77" i="2"/>
  <c r="E109" i="2" l="1"/>
  <c r="D109" i="2"/>
  <c r="K67" i="2" l="1"/>
  <c r="J67" i="2"/>
  <c r="K66" i="2"/>
  <c r="J66" i="2"/>
  <c r="H67" i="2"/>
  <c r="G67" i="2"/>
  <c r="H66" i="2"/>
  <c r="G66" i="2"/>
  <c r="H64" i="2"/>
  <c r="G64" i="2" l="1"/>
  <c r="I62" i="2"/>
  <c r="F62" i="2"/>
  <c r="F63" i="2" l="1"/>
  <c r="D55" i="2" l="1"/>
  <c r="G55" i="2" s="1"/>
  <c r="G34" i="2" l="1"/>
  <c r="D34" i="2" s="1"/>
  <c r="G20" i="2" l="1"/>
  <c r="D20" i="2" s="1"/>
  <c r="J20" i="2" s="1"/>
  <c r="D18" i="2" l="1"/>
  <c r="G23" i="2" l="1"/>
  <c r="H107" i="2" l="1"/>
  <c r="G107" i="2"/>
  <c r="E32" i="2" l="1"/>
  <c r="D32" i="2"/>
  <c r="E54" i="2"/>
  <c r="D54" i="2"/>
  <c r="D17" i="2"/>
  <c r="D16" i="2" s="1"/>
  <c r="D23" i="2"/>
  <c r="J23" i="2" s="1"/>
  <c r="G108" i="2"/>
  <c r="G57" i="2"/>
  <c r="G43" i="2"/>
  <c r="G38" i="2"/>
  <c r="K99" i="2"/>
  <c r="J99" i="2"/>
  <c r="K98" i="2"/>
  <c r="J98" i="2"/>
  <c r="K97" i="2"/>
  <c r="J97" i="2"/>
  <c r="H94" i="2"/>
  <c r="G94" i="2"/>
  <c r="H90" i="2"/>
  <c r="G90" i="2"/>
  <c r="H87" i="2"/>
  <c r="G87" i="2"/>
  <c r="H86" i="2"/>
  <c r="G86" i="2"/>
  <c r="H83" i="2"/>
  <c r="G83" i="2"/>
  <c r="E75" i="2"/>
  <c r="H75" i="2" s="1"/>
  <c r="D75" i="2"/>
  <c r="G75" i="2" s="1"/>
  <c r="E62" i="2"/>
  <c r="D62" i="2"/>
  <c r="E55" i="2"/>
  <c r="H55" i="2" s="1"/>
  <c r="E53" i="2"/>
  <c r="D53" i="2"/>
  <c r="E46" i="2"/>
  <c r="D46" i="2"/>
  <c r="E41" i="2"/>
  <c r="H41" i="2" s="1"/>
  <c r="D41" i="2"/>
  <c r="G41" i="2" s="1"/>
  <c r="E33" i="2"/>
  <c r="D33" i="2"/>
  <c r="G33" i="2" s="1"/>
  <c r="E31" i="2"/>
  <c r="D31" i="2"/>
  <c r="E30" i="2"/>
  <c r="D30" i="2"/>
  <c r="E29" i="2"/>
  <c r="D29" i="2"/>
  <c r="E18" i="2"/>
  <c r="K77" i="2"/>
  <c r="D28" i="2" l="1"/>
  <c r="D52" i="2"/>
  <c r="K100" i="2"/>
  <c r="E28" i="2"/>
  <c r="E52" i="2"/>
  <c r="G46" i="2"/>
  <c r="J46" i="2"/>
  <c r="K33" i="2"/>
  <c r="H33" i="2"/>
  <c r="K46" i="2"/>
  <c r="H46" i="2"/>
  <c r="G63" i="2"/>
  <c r="J62" i="2"/>
  <c r="J68" i="2" s="1"/>
  <c r="G62" i="2"/>
  <c r="J100" i="2"/>
  <c r="H63" i="2"/>
  <c r="H62" i="2"/>
  <c r="K62" i="2"/>
  <c r="K68" i="2" s="1"/>
  <c r="D43" i="2"/>
  <c r="G76" i="2"/>
  <c r="J76" i="2" s="1"/>
  <c r="H23" i="2"/>
  <c r="E23" i="2" s="1"/>
  <c r="K23" i="2" s="1"/>
  <c r="H103" i="2"/>
  <c r="G103" i="2"/>
  <c r="H20" i="2"/>
  <c r="E20" i="2" s="1"/>
  <c r="E17" i="2"/>
  <c r="E16" i="2" s="1"/>
  <c r="H108" i="2"/>
  <c r="H34" i="2"/>
  <c r="H43" i="2"/>
  <c r="E43" i="2" s="1"/>
  <c r="H57" i="2"/>
  <c r="H38" i="2"/>
  <c r="E34" i="2" l="1"/>
  <c r="D57" i="2" l="1"/>
  <c r="D38" i="2" l="1"/>
  <c r="H19" i="2" l="1"/>
  <c r="G19" i="2"/>
  <c r="J78" i="2" l="1"/>
  <c r="D78" i="2"/>
  <c r="J77" i="2"/>
  <c r="D77" i="2"/>
  <c r="J38" i="2"/>
  <c r="J33" i="2"/>
  <c r="K19" i="2"/>
  <c r="J19" i="2"/>
  <c r="J12" i="2"/>
  <c r="G12" i="2"/>
  <c r="D12" i="2"/>
  <c r="J34" i="2" l="1"/>
  <c r="D76" i="2"/>
  <c r="E57" i="2" l="1"/>
  <c r="E38" i="2"/>
  <c r="K38" i="2" s="1"/>
  <c r="K20" i="2" l="1"/>
  <c r="K78" i="2"/>
  <c r="E78" i="2"/>
  <c r="K34" i="2" l="1"/>
  <c r="H76" i="2"/>
  <c r="K76" i="2" s="1"/>
  <c r="E77" i="2"/>
  <c r="E76" i="2" l="1"/>
  <c r="K1" i="2"/>
  <c r="G65" i="2" l="1"/>
  <c r="G68" i="2" s="1"/>
  <c r="H65" i="2" l="1"/>
  <c r="H68" i="2" s="1"/>
  <c r="G91" i="2" l="1"/>
  <c r="G89" i="2" s="1"/>
  <c r="G88" i="2"/>
  <c r="D71" i="2"/>
  <c r="G22" i="2"/>
  <c r="D22" i="2" s="1"/>
  <c r="J22" i="2" s="1"/>
  <c r="G21" i="2"/>
  <c r="G72" i="2"/>
  <c r="D72" i="2" s="1"/>
  <c r="G47" i="2" l="1"/>
  <c r="G37" i="2"/>
  <c r="D37" i="2" s="1"/>
  <c r="J37" i="2" s="1"/>
  <c r="G35" i="2"/>
  <c r="G56" i="2"/>
  <c r="G42" i="2"/>
  <c r="G59" i="2"/>
  <c r="G25" i="2"/>
  <c r="D25" i="2" s="1"/>
  <c r="J25" i="2" s="1"/>
  <c r="D21" i="2"/>
  <c r="G24" i="2"/>
  <c r="G49" i="2"/>
  <c r="D70" i="2"/>
  <c r="G92" i="2"/>
  <c r="G26" i="2" l="1"/>
  <c r="G58" i="2"/>
  <c r="D56" i="2"/>
  <c r="D58" i="2" s="1"/>
  <c r="H88" i="2"/>
  <c r="D42" i="2"/>
  <c r="D44" i="2" s="1"/>
  <c r="G44" i="2"/>
  <c r="D35" i="2"/>
  <c r="G36" i="2"/>
  <c r="G39" i="2" s="1"/>
  <c r="D47" i="2"/>
  <c r="G48" i="2"/>
  <c r="G50" i="2" s="1"/>
  <c r="J73" i="2"/>
  <c r="D24" i="2"/>
  <c r="D26" i="2" s="1"/>
  <c r="J21" i="2"/>
  <c r="J24" i="2" s="1"/>
  <c r="J26" i="2" s="1"/>
  <c r="D49" i="2"/>
  <c r="D59" i="2"/>
  <c r="D60" i="2" s="1"/>
  <c r="G60" i="2"/>
  <c r="G81" i="2" l="1"/>
  <c r="D48" i="2"/>
  <c r="D50" i="2" s="1"/>
  <c r="J47" i="2"/>
  <c r="J48" i="2" s="1"/>
  <c r="H56" i="2"/>
  <c r="D36" i="2"/>
  <c r="J35" i="2"/>
  <c r="J36" i="2" s="1"/>
  <c r="J39" i="2" s="1"/>
  <c r="J49" i="2"/>
  <c r="J50" i="2" s="1"/>
  <c r="J81" i="2" l="1"/>
  <c r="J101" i="2" s="1"/>
  <c r="H58" i="2"/>
  <c r="E56" i="2"/>
  <c r="E58" i="2" s="1"/>
  <c r="D39" i="2"/>
  <c r="D80" i="2"/>
  <c r="H91" i="2" l="1"/>
  <c r="H89" i="2" s="1"/>
  <c r="H21" i="2" l="1"/>
  <c r="H59" i="2"/>
  <c r="H72" i="2"/>
  <c r="E72" i="2" s="1"/>
  <c r="E71" i="2" l="1"/>
  <c r="E59" i="2"/>
  <c r="E60" i="2" s="1"/>
  <c r="H60" i="2"/>
  <c r="H22" i="2"/>
  <c r="E22" i="2" s="1"/>
  <c r="K22" i="2" s="1"/>
  <c r="H49" i="2"/>
  <c r="H92" i="2"/>
  <c r="E21" i="2"/>
  <c r="H35" i="2" l="1"/>
  <c r="H47" i="2"/>
  <c r="H25" i="2"/>
  <c r="E25" i="2" s="1"/>
  <c r="K25" i="2" s="1"/>
  <c r="H24" i="2"/>
  <c r="E49" i="2"/>
  <c r="E70" i="2"/>
  <c r="K21" i="2"/>
  <c r="K24" i="2" s="1"/>
  <c r="K26" i="2" s="1"/>
  <c r="E24" i="2"/>
  <c r="E26" i="2" l="1"/>
  <c r="H26" i="2"/>
  <c r="H48" i="2"/>
  <c r="H50" i="2" s="1"/>
  <c r="E47" i="2"/>
  <c r="H36" i="2"/>
  <c r="E35" i="2"/>
  <c r="K73" i="2"/>
  <c r="K49" i="2"/>
  <c r="E48" i="2" l="1"/>
  <c r="E50" i="2" s="1"/>
  <c r="K47" i="2"/>
  <c r="K48" i="2" s="1"/>
  <c r="K50" i="2" s="1"/>
  <c r="K35" i="2"/>
  <c r="K36" i="2" s="1"/>
  <c r="E36" i="2"/>
  <c r="E80" i="2" l="1"/>
  <c r="H37" i="2"/>
  <c r="E37" i="2" l="1"/>
  <c r="H39" i="2"/>
  <c r="H42" i="2"/>
  <c r="H44" i="2" l="1"/>
  <c r="E42" i="2"/>
  <c r="E44" i="2" s="1"/>
  <c r="H81" i="2"/>
  <c r="K37" i="2"/>
  <c r="K39" i="2" s="1"/>
  <c r="K81" i="2" s="1"/>
  <c r="K101" i="2" s="1"/>
  <c r="E39" i="2"/>
  <c r="G93" i="2" l="1"/>
  <c r="G95" i="2" s="1"/>
  <c r="G101" i="2" s="1"/>
  <c r="G104" i="2" s="1"/>
  <c r="H93" i="2" l="1"/>
  <c r="H95" i="2" s="1"/>
  <c r="H101" i="2" s="1"/>
  <c r="H104" i="2" s="1"/>
</calcChain>
</file>

<file path=xl/sharedStrings.xml><?xml version="1.0" encoding="utf-8"?>
<sst xmlns="http://schemas.openxmlformats.org/spreadsheetml/2006/main" count="729" uniqueCount="418">
  <si>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</si>
  <si>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</si>
  <si>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</si>
  <si>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</si>
  <si>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</si>
  <si>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</si>
  <si>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</si>
  <si>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</si>
  <si>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</si>
  <si>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</si>
  <si>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</si>
  <si>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</si>
  <si>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</si>
  <si>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</si>
  <si>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</si>
  <si>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</si>
  <si>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</si>
  <si>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</si>
  <si>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</si>
  <si>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</si>
  <si>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</si>
  <si>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</si>
  <si>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</si>
  <si>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</si>
  <si>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</si>
  <si>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</si>
  <si>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</si>
  <si>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</si>
  <si>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</si>
  <si>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</si>
  <si>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</si>
  <si>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</si>
  <si>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</si>
  <si>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</si>
  <si>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</si>
  <si>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</si>
  <si>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</si>
  <si>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</si>
  <si>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</si>
  <si>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</si>
  <si>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</si>
  <si>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</si>
  <si>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</si>
  <si>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</si>
  <si>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</si>
  <si>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</si>
  <si>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</si>
  <si>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</si>
  <si>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</si>
  <si>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</si>
  <si>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</si>
  <si>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zzgl. Steuern nach §§50, 50a EStG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</si>
  <si>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</si>
  <si>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</si>
  <si>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</si>
  <si>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</si>
  <si>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</si>
  <si>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</si>
  <si>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</si>
  <si>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</si>
  <si>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</si>
  <si>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</si>
  <si>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</si>
  <si>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</si>
  <si>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</si>
  <si>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</si>
  <si>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</si>
  <si>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</si>
  <si>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</si>
  <si>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</si>
  <si>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</si>
  <si>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I.411</t>
  </si>
  <si>
    <t>zzgl. Einnahmen aus EU-Zinsrichtlinie</t>
  </si>
  <si>
    <t>I.420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</si>
  <si>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</si>
  <si>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</si>
  <si>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</si>
  <si>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</si>
  <si>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</si>
  <si>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</si>
  <si>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</si>
  <si>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</si>
  <si>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</si>
  <si>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</si>
  <si>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</si>
  <si>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</si>
  <si>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</si>
  <si>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</si>
  <si>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</si>
  <si>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</si>
  <si>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</si>
  <si>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</si>
  <si>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</si>
  <si>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</si>
  <si>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</si>
  <si>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</si>
  <si>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</si>
  <si>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</si>
  <si>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</si>
  <si>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</si>
  <si>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</si>
  <si>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</si>
  <si>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</si>
  <si>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</si>
  <si>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</si>
  <si>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</si>
  <si>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</si>
  <si>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</si>
  <si>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</si>
  <si>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</si>
  <si>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</si>
  <si>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</si>
  <si>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</si>
  <si>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</si>
  <si>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</si>
  <si>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</si>
  <si>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</si>
  <si>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</si>
  <si>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</si>
  <si>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</si>
  <si>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</si>
  <si>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</si>
  <si>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</si>
  <si>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</si>
  <si>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</si>
  <si>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</si>
  <si>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</si>
  <si>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</si>
  <si>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</si>
  <si>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</si>
  <si>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058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</si>
  <si>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</si>
  <si>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</si>
  <si>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</si>
  <si>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</si>
  <si>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</si>
  <si>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</si>
  <si>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</si>
  <si>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</si>
  <si>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</si>
  <si>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</si>
  <si>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</si>
  <si>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</si>
  <si>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</si>
  <si>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</si>
  <si>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</si>
  <si>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</si>
  <si>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</si>
  <si>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</si>
  <si>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</si>
  <si>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</si>
  <si>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</si>
  <si>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</si>
  <si>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</si>
  <si>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</si>
  <si>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</si>
  <si>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</si>
  <si>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</si>
  <si>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</si>
  <si>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</si>
  <si>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</si>
  <si>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</si>
  <si>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</si>
  <si>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</si>
  <si>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</si>
  <si>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</si>
  <si>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</si>
  <si>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</si>
  <si>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</si>
  <si>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</si>
  <si>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</si>
  <si>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</si>
  <si>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</si>
  <si>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</si>
  <si>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</si>
  <si>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</si>
  <si>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</si>
  <si>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</si>
  <si>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</si>
  <si>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</si>
  <si>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</si>
  <si>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</si>
  <si>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</si>
  <si>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</si>
  <si>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</si>
  <si>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</si>
  <si>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</si>
  <si>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</si>
  <si>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</si>
  <si>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</si>
  <si>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</si>
  <si>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</si>
  <si>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</si>
  <si>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</si>
  <si>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</si>
  <si>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</si>
  <si>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</si>
  <si>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</si>
  <si>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</si>
  <si>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</si>
  <si>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</si>
  <si>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</si>
  <si>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</si>
  <si>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</si>
  <si>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</si>
  <si>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</si>
  <si>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</si>
  <si>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</si>
  <si>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 xml:space="preserve">Gemeindesteuern der Stadtstaaten -Grundsteuer </t>
  </si>
  <si>
    <t xml:space="preserve">Gemeindesteuern der Stadtstaaten -Gewerbesteuer brutto </t>
  </si>
  <si>
    <t>Gemeindesteuern der Stadtstaaten -sonstige Gemeindesteuern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</si>
  <si>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</si>
  <si>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</si>
  <si>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</si>
  <si>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</si>
  <si>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</si>
  <si>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</si>
  <si>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</si>
  <si>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</si>
  <si>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</si>
  <si>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</si>
  <si>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</si>
  <si>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</si>
  <si>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Steuern nach §§50, 50a EStG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</si>
  <si>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</si>
  <si>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</si>
  <si>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</si>
  <si>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</si>
  <si>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</si>
  <si>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</si>
  <si>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</si>
  <si>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</si>
  <si>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Einnahmen aus EU-Zinsrichtlinie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</si>
  <si>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</si>
  <si>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</si>
  <si>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</si>
  <si>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</si>
  <si>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</si>
  <si>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</si>
  <si>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</si>
  <si>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</si>
  <si>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</si>
  <si>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</si>
  <si>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</si>
  <si>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</si>
  <si>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</si>
  <si>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</si>
  <si>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LFA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</si>
  <si>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</si>
  <si>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</si>
  <si>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</si>
  <si>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</si>
  <si>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</si>
  <si>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</si>
  <si>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</si>
  <si>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</si>
  <si>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 xml:space="preserve">Erstattungen von Zinsen § 233a AO - zur Einkommen- /Lohnsteuer </t>
  </si>
  <si>
    <t>Erstattungen von Zinsen § 233a AO - zur Körperschaftsteuer</t>
  </si>
  <si>
    <t>Erstattungen von Zinsen § 233a AO - zur Umsatzsteuer</t>
  </si>
  <si>
    <t>Erstattungen von Zinsen § 233a AO - zur Vermögensteuer</t>
  </si>
  <si>
    <t xml:space="preserve">Nachzahlungen von Zinsen § 233 AO - zur Einkommen- /Lohnsteuer 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</si>
  <si>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</si>
  <si>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</si>
  <si>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</si>
  <si>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</si>
  <si>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</si>
  <si>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</si>
  <si>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</si>
  <si>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</si>
  <si>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Abgeltungsteuer vor Zerlegung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</si>
  <si>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</si>
  <si>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</si>
  <si>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</si>
  <si>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</si>
  <si>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</si>
  <si>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</si>
  <si>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</si>
  <si>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</si>
  <si>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</si>
  <si>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</si>
  <si>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</si>
  <si>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</si>
  <si>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</si>
  <si>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</si>
  <si>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</si>
  <si>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</si>
  <si>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</si>
  <si>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</si>
  <si>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</si>
  <si>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</si>
  <si>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</si>
  <si>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</si>
  <si>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</si>
  <si>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</si>
  <si>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</si>
  <si>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</si>
  <si>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</si>
  <si>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</si>
  <si>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</si>
  <si>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</si>
  <si>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Länderanteil Umsatzsteuer gem. § 1 Abs. 1 FAG (v. H.)</t>
  </si>
  <si>
    <t>Gemeindeanteil Umsatzsteuer gem. § 1 Abs. 1 FAG (v. H.)</t>
  </si>
  <si>
    <t>Ablieferungssatz Bundesanteil gem. § 1 Abs. 1 Erste VO FAG (v. H.)</t>
  </si>
  <si>
    <t>landesspezifischer Bundesanteil gem. § 1 Abs. 1 Erste VO FAG (v. H.)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</si>
  <si>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</si>
  <si>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</si>
  <si>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</si>
  <si>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</si>
  <si>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</si>
  <si>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</si>
  <si>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</si>
  <si>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</si>
  <si>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</si>
  <si>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</si>
  <si>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</si>
  <si>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</si>
  <si>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</si>
  <si>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</si>
  <si>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</si>
  <si>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</si>
  <si>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</si>
  <si>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</si>
  <si>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</si>
  <si>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</si>
  <si>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</si>
  <si>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</si>
  <si>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</si>
  <si>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</si>
  <si>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</si>
  <si>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</si>
  <si>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</si>
  <si>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</si>
  <si>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</si>
  <si>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</si>
  <si>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</si>
  <si>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</si>
  <si>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</si>
  <si>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</si>
  <si>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</si>
  <si>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</si>
  <si>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</si>
  <si>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</si>
  <si>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</si>
  <si>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</si>
  <si>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</si>
  <si>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</si>
  <si>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</si>
  <si>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</si>
  <si>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Lfd Nr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</si>
  <si>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</si>
  <si>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</si>
  <si>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</si>
  <si>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</si>
  <si>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</si>
  <si>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</si>
  <si>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</si>
  <si>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</si>
  <si>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</si>
  <si>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</si>
  <si>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Januar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</si>
  <si>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</si>
  <si>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</si>
  <si>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</si>
  <si>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</si>
  <si>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</si>
  <si>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</si>
  <si>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</si>
  <si>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</si>
  <si>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Juli</t>
  </si>
  <si>
    <t>Aufteilung der anderen Steuern nach dem Rennwett- und Lotteriegesetz auf die einzelnen Steuerarten</t>
  </si>
  <si>
    <t>virtuelle Automatensteuer (örtliches Aufkommen)</t>
  </si>
  <si>
    <t>virtuelle Automatensteuer (Zerlegung)</t>
  </si>
  <si>
    <t>Online-Pokersteuer (örtliches Aufkommen)</t>
  </si>
  <si>
    <t>Online-Pokersteuer (Zerlegung)</t>
  </si>
  <si>
    <t>III.441.1</t>
  </si>
  <si>
    <t>III.441.2</t>
  </si>
  <si>
    <t>III.441.3</t>
  </si>
  <si>
    <t>III.442.1</t>
  </si>
  <si>
    <t>III.442.2</t>
  </si>
  <si>
    <t>III.442.3</t>
  </si>
  <si>
    <t>ja</t>
  </si>
  <si>
    <t>nein</t>
  </si>
  <si>
    <t>Wenn nein, welcher Monat?</t>
  </si>
  <si>
    <t>Februar</t>
  </si>
  <si>
    <t>März</t>
  </si>
  <si>
    <t>April</t>
  </si>
  <si>
    <t>Mai</t>
  </si>
  <si>
    <t>Juni</t>
  </si>
  <si>
    <t>August</t>
  </si>
  <si>
    <t>September</t>
  </si>
  <si>
    <t>Oktober</t>
  </si>
  <si>
    <t>November</t>
  </si>
  <si>
    <t>Dezember</t>
  </si>
  <si>
    <t>III.440.1</t>
  </si>
  <si>
    <t>III.440.2</t>
  </si>
  <si>
    <t>III.440.3</t>
  </si>
  <si>
    <t>virtuelle Automatensteuer</t>
  </si>
  <si>
    <t>Online-Pokersteuer</t>
  </si>
  <si>
    <t>Summe der Gesamtbeträge = Lfd.Nr. III.440 auf "D2-Meldung"</t>
  </si>
  <si>
    <t>Summe der örtlichen Aufkommen = Lfd.Nr. III.441 auf "Werteliste-BIENE"</t>
  </si>
  <si>
    <t>Summe der Zerlegungsbeträge = Lfd.Nr. III.442 auf "Werteliste-manuell"</t>
  </si>
  <si>
    <t>Andere Steuern nach dem Rennwett- und Lotteriegesetz</t>
  </si>
  <si>
    <t>Werte wie Berichtsmonat?</t>
  </si>
  <si>
    <r>
      <t>Kontrollen</t>
    </r>
    <r>
      <rPr>
        <i/>
        <sz val="9"/>
        <color theme="0" tint="-0.34998626667073579"/>
        <rFont val="Calibri"/>
        <family val="2"/>
        <scheme val="minor"/>
      </rPr>
      <t xml:space="preserve"> (0 = korrrekt, sofern Werte wie Berichtsmonat)</t>
    </r>
  </si>
  <si>
    <t>örtliches Aufkommen and. Steuern n.d. Rennwett- und Lotteriegesetz</t>
  </si>
  <si>
    <t>Zerlegung and. Steuern n.d. Rennwett- und Lotteriegesetz</t>
  </si>
  <si>
    <t>Andere Steuern nach dem Rennwett- und Lotteriegesetz (örtliches Aufkommen)</t>
  </si>
  <si>
    <t>Zerlegung andere Steuern nach dem Rennwett- und Lotteriegesetz</t>
  </si>
  <si>
    <t>Sportwettensteuer</t>
  </si>
  <si>
    <t>Sportwettensteuer (örtliches Aufkommen)</t>
  </si>
  <si>
    <t>Sportwettensteuer (Zerlegung)</t>
  </si>
  <si>
    <t>zzgl. USt-Beträge § 1 Abs. 2 ff. FAG</t>
  </si>
  <si>
    <t>USt-Beträge § 1 Abs. 2 ff. FAG (Land)</t>
  </si>
  <si>
    <t>USt-Beträge § 1 Abs. 2 ff. FAG (Gemeinden)</t>
  </si>
  <si>
    <t>Berlin</t>
  </si>
  <si>
    <t>2022</t>
  </si>
  <si>
    <t>keine Korrekturposition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</si>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</sst>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#,##0;\-#,##0;\-"/>
    <numFmt numFmtId="165" formatCode="0.0"/>
    <numFmt numFmtId="166" formatCode="#,##0.0"/>
    <numFmt numFmtId="167" formatCode="#,##0.00000000"/>
    <numFmt numFmtId="168" formatCode="dd/mm/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sz val="11"/>
      <name val="Calibri"/>
      <family val="2"/>
      <scheme val="minor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i/>
      <sz val="8"/>
      <color theme="1"/>
      <name val="Calibri"/>
      <family val="2"/>
      <scheme val="minor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b/>
      <sz val="11"/>
      <color theme="0" tint="-0.499984740745262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11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6" fillId="0" borderId="0" applyFill="0" applyBorder="0" applyProtection="0"/>
    <xf numFmtId="43" fontId="1" fillId="0" borderId="0" applyFont="0" applyFill="0" applyBorder="0" applyAlignment="0" applyProtection="0"/>
  </cellStyleXfs>
  <cellXfs count="646">
    <xf numFmtId="0" fontId="0" fillId="0" borderId="0" xfId="0"/>
    <xf numFmtId="0" fontId="0" fillId="0" borderId="0" xfId="0" applyFill="1"/>
    <xf numFmtId="0" fontId="31" fillId="0" borderId="0" xfId="0" applyFont="1" applyProtection="1"/>
    <xf numFmtId="0" fontId="31" fillId="0" borderId="0" xfId="0" applyFont="1" applyFill="1" applyProtection="1"/>
    <xf numFmtId="0" fontId="31" fillId="0" borderId="9" xfId="0" applyFont="1" applyBorder="1" applyAlignment="1" applyProtection="1">
      <alignment horizontal="left" indent="37"/>
    </xf>
    <xf numFmtId="0" fontId="33" fillId="0" borderId="85" xfId="0" applyFont="1" applyBorder="1" applyAlignment="1" applyProtection="1">
      <alignment horizontal="center" vertical="center" wrapText="1"/>
    </xf>
    <xf numFmtId="0" fontId="33" fillId="0" borderId="91" xfId="0" applyFont="1" applyFill="1" applyBorder="1" applyAlignment="1" applyProtection="1">
      <alignment wrapText="1"/>
    </xf>
    <xf numFmtId="0" fontId="6" fillId="0" borderId="114" xfId="0" applyFont="1" applyFill="1" applyBorder="1" applyProtection="1"/>
    <xf numFmtId="0" fontId="6" fillId="0" borderId="116" xfId="0" applyFont="1" applyFill="1" applyBorder="1" applyProtection="1"/>
    <xf numFmtId="0" fontId="6" fillId="0" borderId="117" xfId="0" applyFont="1" applyFill="1" applyBorder="1" applyProtection="1"/>
    <xf numFmtId="0" fontId="6" fillId="0" borderId="118" xfId="0" applyFont="1" applyFill="1" applyBorder="1" applyProtection="1"/>
    <xf numFmtId="0" fontId="6" fillId="0" borderId="115" xfId="0" applyFont="1" applyFill="1" applyBorder="1" applyProtection="1"/>
    <xf numFmtId="38" fontId="4" fillId="0" borderId="0" xfId="0" applyNumberFormat="1" applyFont="1" applyAlignment="1" applyProtection="1">
      <alignment horizontal="centerContinuous"/>
    </xf>
    <xf numFmtId="38" fontId="30" fillId="0" borderId="57" xfId="0" applyNumberFormat="1" applyFont="1" applyBorder="1" applyAlignment="1" applyProtection="1">
      <alignment horizontal="right" indent="1"/>
    </xf>
    <xf numFmtId="0" fontId="31" fillId="0" borderId="0" xfId="0" applyFont="1" applyAlignment="1" applyProtection="1">
      <alignment horizontal="centerContinuous"/>
    </xf>
    <xf numFmtId="0" fontId="32" fillId="0" borderId="0" xfId="0" applyFont="1" applyAlignment="1" applyProtection="1">
      <alignment horizontal="centerContinuous"/>
    </xf>
    <xf numFmtId="0" fontId="0" fillId="0" borderId="0" xfId="0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Continuous"/>
    </xf>
    <xf numFmtId="38" fontId="5" fillId="0" borderId="0" xfId="0" applyNumberFormat="1" applyFont="1" applyAlignment="1" applyProtection="1">
      <alignment horizontal="centerContinuous"/>
    </xf>
    <xf numFmtId="0" fontId="6" fillId="0" borderId="0" xfId="0" applyFont="1" applyAlignment="1" applyProtection="1">
      <alignment horizontal="centerContinuous"/>
    </xf>
    <xf numFmtId="0" fontId="7" fillId="0" borderId="0" xfId="0" applyFont="1" applyAlignment="1" applyProtection="1">
      <alignment horizontal="centerContinuous"/>
    </xf>
    <xf numFmtId="0" fontId="5" fillId="0" borderId="1" xfId="0" applyFont="1" applyBorder="1" applyAlignment="1" applyProtection="1">
      <alignment horizontal="left"/>
    </xf>
    <xf numFmtId="0" fontId="5" fillId="0" borderId="1" xfId="0" applyFont="1" applyBorder="1" applyProtection="1"/>
    <xf numFmtId="38" fontId="5" fillId="0" borderId="2" xfId="0" applyNumberFormat="1" applyFont="1" applyBorder="1" applyAlignment="1" applyProtection="1">
      <alignment horizontal="centerContinuous"/>
    </xf>
    <xf numFmtId="38" fontId="5" fillId="0" borderId="3" xfId="0" applyNumberFormat="1" applyFont="1" applyBorder="1" applyAlignment="1" applyProtection="1">
      <alignment horizontal="centerContinuous"/>
    </xf>
    <xf numFmtId="0" fontId="5" fillId="0" borderId="1" xfId="0" applyFont="1" applyBorder="1" applyAlignment="1" applyProtection="1">
      <alignment horizontal="center"/>
    </xf>
    <xf numFmtId="38" fontId="5" fillId="0" borderId="4" xfId="0" applyNumberFormat="1" applyFont="1" applyBorder="1" applyAlignment="1" applyProtection="1">
      <alignment horizontal="centerContinuous"/>
    </xf>
    <xf numFmtId="0" fontId="5" fillId="0" borderId="5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5" xfId="0" applyFont="1" applyBorder="1" applyProtection="1"/>
    <xf numFmtId="38" fontId="5" fillId="0" borderId="6" xfId="0" applyNumberFormat="1" applyFont="1" applyBorder="1" applyAlignment="1" applyProtection="1">
      <alignment horizontal="centerContinuous"/>
    </xf>
    <xf numFmtId="38" fontId="5" fillId="0" borderId="7" xfId="0" applyNumberFormat="1" applyFont="1" applyBorder="1" applyAlignment="1" applyProtection="1">
      <alignment horizontal="centerContinuous"/>
    </xf>
    <xf numFmtId="0" fontId="5" fillId="0" borderId="5" xfId="0" applyFont="1" applyBorder="1" applyAlignment="1" applyProtection="1">
      <alignment horizontal="left"/>
    </xf>
    <xf numFmtId="0" fontId="5" fillId="0" borderId="8" xfId="0" applyFont="1" applyBorder="1" applyProtection="1"/>
    <xf numFmtId="38" fontId="5" fillId="0" borderId="9" xfId="0" quotePrefix="1" applyNumberFormat="1" applyFont="1" applyBorder="1" applyAlignment="1" applyProtection="1">
      <alignment horizontal="centerContinuous"/>
    </xf>
    <xf numFmtId="38" fontId="5" fillId="0" borderId="10" xfId="0" applyNumberFormat="1" applyFont="1" applyBorder="1" applyAlignment="1" applyProtection="1">
      <alignment horizontal="centerContinuous"/>
    </xf>
    <xf numFmtId="38" fontId="5" fillId="0" borderId="9" xfId="0" applyNumberFormat="1" applyFont="1" applyBorder="1" applyAlignment="1" applyProtection="1">
      <alignment horizontal="centerContinuous"/>
    </xf>
    <xf numFmtId="38" fontId="5" fillId="0" borderId="11" xfId="0" applyNumberFormat="1" applyFont="1" applyBorder="1" applyAlignment="1" applyProtection="1">
      <alignment horizontal="centerContinuous"/>
    </xf>
    <xf numFmtId="0" fontId="6" fillId="0" borderId="12" xfId="0" applyFont="1" applyBorder="1" applyAlignment="1" applyProtection="1">
      <alignment horizontal="right" wrapText="1"/>
    </xf>
    <xf numFmtId="38" fontId="5" fillId="0" borderId="13" xfId="0" applyNumberFormat="1" applyFont="1" applyBorder="1" applyAlignment="1" applyProtection="1">
      <alignment horizontal="center" vertical="center"/>
    </xf>
    <xf numFmtId="38" fontId="5" fillId="0" borderId="7" xfId="0" applyNumberFormat="1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right" wrapText="1"/>
    </xf>
    <xf numFmtId="0" fontId="5" fillId="0" borderId="13" xfId="0" applyFont="1" applyBorder="1" applyAlignment="1" applyProtection="1">
      <alignment horizontal="center" vertical="center"/>
    </xf>
    <xf numFmtId="38" fontId="5" fillId="0" borderId="4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right" wrapText="1"/>
    </xf>
    <xf numFmtId="0" fontId="6" fillId="0" borderId="14" xfId="0" applyFont="1" applyBorder="1" applyAlignment="1" applyProtection="1">
      <alignment horizontal="right" wrapText="1"/>
    </xf>
    <xf numFmtId="38" fontId="5" fillId="0" borderId="15" xfId="0" applyNumberFormat="1" applyFont="1" applyBorder="1" applyAlignment="1" applyProtection="1">
      <alignment horizontal="center" vertical="center"/>
    </xf>
    <xf numFmtId="14" fontId="5" fillId="0" borderId="16" xfId="0" applyNumberFormat="1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right" wrapText="1"/>
    </xf>
    <xf numFmtId="0" fontId="5" fillId="0" borderId="8" xfId="0" applyFont="1" applyBorder="1" applyAlignment="1" applyProtection="1">
      <alignment horizontal="left"/>
    </xf>
    <xf numFmtId="0" fontId="5" fillId="0" borderId="18" xfId="0" applyFont="1" applyBorder="1" applyProtection="1"/>
    <xf numFmtId="38" fontId="5" fillId="0" borderId="9" xfId="0" applyNumberFormat="1" applyFont="1" applyBorder="1" applyAlignment="1" applyProtection="1">
      <alignment horizontal="center" vertical="center"/>
    </xf>
    <xf numFmtId="38" fontId="5" fillId="0" borderId="11" xfId="0" applyNumberFormat="1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/>
    </xf>
    <xf numFmtId="0" fontId="5" fillId="0" borderId="22" xfId="0" applyFont="1" applyBorder="1" applyAlignment="1" applyProtection="1">
      <alignment horizontal="center" vertical="center"/>
    </xf>
    <xf numFmtId="38" fontId="5" fillId="0" borderId="23" xfId="0" applyNumberFormat="1" applyFont="1" applyBorder="1" applyAlignment="1" applyProtection="1">
      <alignment horizontal="center" vertical="center"/>
    </xf>
    <xf numFmtId="0" fontId="8" fillId="2" borderId="24" xfId="0" applyFont="1" applyFill="1" applyBorder="1" applyAlignment="1" applyProtection="1">
      <alignment horizontal="left" vertical="center"/>
    </xf>
    <xf numFmtId="0" fontId="22" fillId="2" borderId="25" xfId="0" applyFont="1" applyFill="1" applyBorder="1" applyAlignment="1" applyProtection="1">
      <alignment vertical="center"/>
    </xf>
    <xf numFmtId="0" fontId="9" fillId="0" borderId="28" xfId="0" applyFont="1" applyBorder="1" applyAlignment="1" applyProtection="1">
      <alignment horizontal="left" vertical="center"/>
    </xf>
    <xf numFmtId="0" fontId="9" fillId="0" borderId="24" xfId="0" applyFont="1" applyBorder="1" applyAlignment="1" applyProtection="1">
      <alignment horizontal="left" vertical="center" indent="1"/>
    </xf>
    <xf numFmtId="0" fontId="5" fillId="0" borderId="24" xfId="0" applyFont="1" applyFill="1" applyBorder="1" applyAlignment="1" applyProtection="1">
      <alignment horizontal="left"/>
    </xf>
    <xf numFmtId="0" fontId="5" fillId="0" borderId="24" xfId="0" applyFont="1" applyBorder="1" applyAlignment="1" applyProtection="1">
      <alignment horizontal="left" indent="2"/>
    </xf>
    <xf numFmtId="0" fontId="18" fillId="0" borderId="24" xfId="0" applyFont="1" applyFill="1" applyBorder="1" applyAlignment="1" applyProtection="1">
      <alignment horizontal="left" indent="1"/>
    </xf>
    <xf numFmtId="0" fontId="18" fillId="0" borderId="24" xfId="0" applyFont="1" applyBorder="1" applyAlignment="1" applyProtection="1">
      <alignment horizontal="left" indent="5"/>
    </xf>
    <xf numFmtId="0" fontId="18" fillId="0" borderId="34" xfId="0" applyFont="1" applyBorder="1" applyAlignment="1" applyProtection="1">
      <alignment horizontal="left" indent="5"/>
    </xf>
    <xf numFmtId="0" fontId="5" fillId="0" borderId="60" xfId="0" applyFont="1" applyFill="1" applyBorder="1" applyAlignment="1" applyProtection="1">
      <alignment horizontal="left"/>
    </xf>
    <xf numFmtId="0" fontId="5" fillId="0" borderId="60" xfId="0" applyFont="1" applyBorder="1" applyAlignment="1" applyProtection="1">
      <alignment horizontal="left" indent="2"/>
    </xf>
    <xf numFmtId="0" fontId="9" fillId="0" borderId="28" xfId="0" applyFont="1" applyFill="1" applyBorder="1" applyAlignment="1" applyProtection="1">
      <alignment horizontal="left" vertical="center"/>
    </xf>
    <xf numFmtId="0" fontId="5" fillId="0" borderId="24" xfId="0" applyFont="1" applyFill="1" applyBorder="1" applyAlignment="1" applyProtection="1">
      <alignment horizontal="left" indent="2"/>
    </xf>
    <xf numFmtId="0" fontId="18" fillId="0" borderId="24" xfId="0" applyFont="1" applyFill="1" applyBorder="1" applyAlignment="1" applyProtection="1">
      <alignment horizontal="left" indent="5"/>
    </xf>
    <xf numFmtId="0" fontId="5" fillId="0" borderId="24" xfId="0" applyFont="1" applyFill="1" applyBorder="1" applyAlignment="1" applyProtection="1">
      <alignment horizontal="left" wrapText="1"/>
    </xf>
    <xf numFmtId="0" fontId="18" fillId="0" borderId="34" xfId="0" applyFont="1" applyFill="1" applyBorder="1" applyAlignment="1" applyProtection="1">
      <alignment horizontal="left" indent="1"/>
    </xf>
    <xf numFmtId="0" fontId="5" fillId="0" borderId="34" xfId="0" applyFont="1" applyFill="1" applyBorder="1" applyAlignment="1" applyProtection="1">
      <alignment horizontal="left"/>
    </xf>
    <xf numFmtId="0" fontId="5" fillId="0" borderId="34" xfId="0" applyFont="1" applyBorder="1" applyAlignment="1" applyProtection="1">
      <alignment horizontal="left" indent="2"/>
    </xf>
    <xf numFmtId="0" fontId="5" fillId="0" borderId="97" xfId="0" applyFont="1" applyBorder="1" applyAlignment="1" applyProtection="1">
      <alignment horizontal="left" indent="2"/>
    </xf>
    <xf numFmtId="0" fontId="9" fillId="0" borderId="24" xfId="0" applyFont="1" applyFill="1" applyBorder="1" applyAlignment="1" applyProtection="1">
      <alignment horizontal="left" vertical="center"/>
    </xf>
    <xf numFmtId="0" fontId="9" fillId="0" borderId="99" xfId="0" applyFont="1" applyBorder="1" applyAlignment="1" applyProtection="1">
      <alignment horizontal="left" vertical="center" indent="1"/>
    </xf>
    <xf numFmtId="0" fontId="5" fillId="0" borderId="105" xfId="0" applyFont="1" applyBorder="1" applyAlignment="1" applyProtection="1">
      <alignment horizontal="left" indent="2"/>
    </xf>
    <xf numFmtId="0" fontId="18" fillId="0" borderId="104" xfId="0" applyFont="1" applyBorder="1" applyAlignment="1" applyProtection="1">
      <alignment horizontal="left" indent="5"/>
    </xf>
    <xf numFmtId="0" fontId="18" fillId="0" borderId="28" xfId="0" applyFont="1" applyBorder="1" applyAlignment="1" applyProtection="1">
      <alignment horizontal="left" indent="5"/>
    </xf>
    <xf numFmtId="0" fontId="5" fillId="0" borderId="72" xfId="0" applyFont="1" applyBorder="1" applyAlignment="1" applyProtection="1">
      <alignment horizontal="left" indent="2"/>
    </xf>
    <xf numFmtId="0" fontId="18" fillId="0" borderId="46" xfId="0" applyFont="1" applyFill="1" applyBorder="1" applyAlignment="1" applyProtection="1">
      <alignment horizontal="left" indent="1"/>
    </xf>
    <xf numFmtId="0" fontId="18" fillId="0" borderId="47" xfId="0" applyFont="1" applyBorder="1" applyAlignment="1" applyProtection="1">
      <alignment horizontal="left" indent="5"/>
    </xf>
    <xf numFmtId="0" fontId="22" fillId="2" borderId="24" xfId="0" applyFont="1" applyFill="1" applyBorder="1" applyAlignment="1" applyProtection="1">
      <alignment vertical="center"/>
    </xf>
    <xf numFmtId="0" fontId="9" fillId="0" borderId="17" xfId="0" applyFont="1" applyFill="1" applyBorder="1" applyAlignment="1" applyProtection="1">
      <alignment horizontal="left"/>
    </xf>
    <xf numFmtId="0" fontId="9" fillId="0" borderId="17" xfId="0" applyFont="1" applyBorder="1" applyAlignment="1" applyProtection="1">
      <alignment horizontal="left" indent="1"/>
    </xf>
    <xf numFmtId="0" fontId="9" fillId="0" borderId="24" xfId="0" applyFont="1" applyFill="1" applyBorder="1" applyAlignment="1" applyProtection="1">
      <alignment horizontal="left" wrapText="1"/>
    </xf>
    <xf numFmtId="0" fontId="9" fillId="0" borderId="39" xfId="0" applyFont="1" applyBorder="1" applyAlignment="1" applyProtection="1">
      <alignment horizontal="left" wrapText="1" indent="1"/>
    </xf>
    <xf numFmtId="0" fontId="18" fillId="0" borderId="24" xfId="0" applyFont="1" applyBorder="1" applyAlignment="1" applyProtection="1">
      <alignment horizontal="left" indent="4"/>
    </xf>
    <xf numFmtId="0" fontId="18" fillId="0" borderId="60" xfId="0" applyFont="1" applyFill="1" applyBorder="1" applyAlignment="1" applyProtection="1">
      <alignment horizontal="left" indent="1"/>
    </xf>
    <xf numFmtId="0" fontId="18" fillId="0" borderId="60" xfId="0" applyFont="1" applyBorder="1" applyAlignment="1" applyProtection="1">
      <alignment horizontal="left" indent="4"/>
    </xf>
    <xf numFmtId="0" fontId="9" fillId="0" borderId="66" xfId="0" applyFont="1" applyFill="1" applyBorder="1" applyAlignment="1" applyProtection="1">
      <alignment horizontal="left" vertical="center"/>
    </xf>
    <xf numFmtId="0" fontId="9" fillId="4" borderId="67" xfId="0" applyFont="1" applyFill="1" applyBorder="1" applyAlignment="1" applyProtection="1">
      <alignment horizontal="left" vertical="center" indent="1"/>
    </xf>
    <xf numFmtId="0" fontId="18" fillId="0" borderId="24" xfId="0" applyFont="1" applyFill="1" applyBorder="1" applyAlignment="1" applyProtection="1">
      <alignment horizontal="left"/>
    </xf>
    <xf numFmtId="0" fontId="18" fillId="0" borderId="60" xfId="0" applyFont="1" applyFill="1" applyBorder="1" applyAlignment="1" applyProtection="1">
      <alignment horizontal="left"/>
    </xf>
    <xf numFmtId="0" fontId="22" fillId="2" borderId="28" xfId="0" applyFont="1" applyFill="1" applyBorder="1" applyAlignment="1" applyProtection="1">
      <alignment vertical="center"/>
    </xf>
    <xf numFmtId="0" fontId="5" fillId="0" borderId="24" xfId="0" applyFont="1" applyBorder="1" applyAlignment="1" applyProtection="1">
      <alignment horizontal="left" indent="1"/>
    </xf>
    <xf numFmtId="0" fontId="5" fillId="0" borderId="35" xfId="0" applyFont="1" applyFill="1" applyBorder="1" applyAlignment="1" applyProtection="1">
      <alignment horizontal="left" wrapText="1"/>
    </xf>
    <xf numFmtId="0" fontId="5" fillId="0" borderId="35" xfId="0" applyFont="1" applyBorder="1" applyAlignment="1" applyProtection="1">
      <alignment horizontal="left" indent="1"/>
    </xf>
    <xf numFmtId="0" fontId="9" fillId="4" borderId="71" xfId="0" applyFont="1" applyFill="1" applyBorder="1" applyAlignment="1" applyProtection="1">
      <alignment horizontal="left" vertical="center"/>
    </xf>
    <xf numFmtId="0" fontId="9" fillId="4" borderId="71" xfId="0" applyFont="1" applyFill="1" applyBorder="1" applyAlignment="1" applyProtection="1">
      <alignment horizontal="left" vertical="center" indent="1"/>
    </xf>
    <xf numFmtId="0" fontId="9" fillId="4" borderId="76" xfId="0" applyFont="1" applyFill="1" applyBorder="1" applyAlignment="1" applyProtection="1">
      <alignment horizontal="left" vertical="center"/>
    </xf>
    <xf numFmtId="0" fontId="9" fillId="4" borderId="76" xfId="0" applyFont="1" applyFill="1" applyBorder="1" applyAlignment="1" applyProtection="1">
      <alignment horizontal="left" vertical="center" indent="1"/>
    </xf>
    <xf numFmtId="0" fontId="9" fillId="4" borderId="80" xfId="0" applyFont="1" applyFill="1" applyBorder="1" applyAlignment="1" applyProtection="1">
      <alignment horizontal="left" vertical="center"/>
    </xf>
    <xf numFmtId="0" fontId="9" fillId="4" borderId="80" xfId="0" applyFont="1" applyFill="1" applyBorder="1" applyAlignment="1" applyProtection="1">
      <alignment horizontal="left" vertical="center" indent="1"/>
    </xf>
    <xf numFmtId="0" fontId="8" fillId="2" borderId="5" xfId="0" applyFont="1" applyFill="1" applyBorder="1" applyAlignment="1" applyProtection="1">
      <alignment horizontal="left" vertical="center"/>
    </xf>
    <xf numFmtId="0" fontId="23" fillId="0" borderId="28" xfId="0" applyFont="1" applyFill="1" applyBorder="1" applyAlignment="1" applyProtection="1">
      <alignment horizontal="left" vertical="center" wrapText="1"/>
    </xf>
    <xf numFmtId="0" fontId="23" fillId="4" borderId="95" xfId="0" applyFont="1" applyFill="1" applyBorder="1" applyAlignment="1" applyProtection="1">
      <alignment horizontal="left" vertical="center" indent="1"/>
    </xf>
    <xf numFmtId="0" fontId="9" fillId="0" borderId="76" xfId="0" applyFont="1" applyFill="1" applyBorder="1" applyAlignment="1" applyProtection="1">
      <alignment horizontal="left" vertical="center"/>
    </xf>
    <xf numFmtId="0" fontId="9" fillId="4" borderId="96" xfId="0" applyFont="1" applyFill="1" applyBorder="1" applyAlignment="1" applyProtection="1">
      <alignment horizontal="left" vertical="center" indent="1"/>
    </xf>
    <xf numFmtId="0" fontId="23" fillId="4" borderId="81" xfId="0" applyFont="1" applyFill="1" applyBorder="1" applyAlignment="1" applyProtection="1">
      <alignment horizontal="left" vertical="center"/>
    </xf>
    <xf numFmtId="0" fontId="23" fillId="4" borderId="106" xfId="0" applyFont="1" applyFill="1" applyBorder="1" applyAlignment="1" applyProtection="1">
      <alignment horizontal="left" vertical="center" indent="1"/>
    </xf>
    <xf numFmtId="0" fontId="5" fillId="0" borderId="60" xfId="0" applyFont="1" applyFill="1" applyBorder="1" applyAlignment="1" applyProtection="1">
      <alignment horizontal="left" wrapText="1"/>
    </xf>
    <xf numFmtId="0" fontId="5" fillId="0" borderId="60" xfId="0" applyFont="1" applyBorder="1" applyAlignment="1" applyProtection="1">
      <alignment horizontal="left" indent="1"/>
    </xf>
    <xf numFmtId="0" fontId="31" fillId="0" borderId="9" xfId="0" applyFont="1" applyFill="1" applyBorder="1" applyAlignment="1" applyProtection="1">
      <alignment horizontal="left" indent="1"/>
    </xf>
    <xf numFmtId="0" fontId="0" fillId="0" borderId="0" xfId="0" applyProtection="1"/>
    <xf numFmtId="0" fontId="31" fillId="0" borderId="0" xfId="0" applyFont="1" applyAlignment="1" applyProtection="1">
      <alignment horizontal="left"/>
    </xf>
    <xf numFmtId="0" fontId="33" fillId="0" borderId="91" xfId="0" applyFont="1" applyFill="1" applyBorder="1" applyAlignment="1" applyProtection="1">
      <alignment horizontal="center" vertical="center" wrapText="1"/>
    </xf>
    <xf numFmtId="0" fontId="33" fillId="0" borderId="8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Protection="1"/>
    <xf numFmtId="0" fontId="6" fillId="0" borderId="95" xfId="0" applyFont="1" applyFill="1" applyBorder="1" applyProtection="1"/>
    <xf numFmtId="0" fontId="6" fillId="0" borderId="101" xfId="0" applyFont="1" applyFill="1" applyBorder="1" applyProtection="1"/>
    <xf numFmtId="0" fontId="6" fillId="0" borderId="100" xfId="0" applyFont="1" applyFill="1" applyBorder="1" applyProtection="1"/>
    <xf numFmtId="0" fontId="6" fillId="0" borderId="10" xfId="0" applyFont="1" applyFill="1" applyBorder="1" applyProtection="1"/>
    <xf numFmtId="0" fontId="6" fillId="0" borderId="0" xfId="0" applyFont="1" applyFill="1" applyProtection="1"/>
    <xf numFmtId="0" fontId="6" fillId="0" borderId="9" xfId="0" applyFont="1" applyFill="1" applyBorder="1" applyProtection="1"/>
    <xf numFmtId="0" fontId="6" fillId="0" borderId="9" xfId="0" applyFont="1" applyFill="1" applyBorder="1" applyAlignment="1" applyProtection="1">
      <alignment wrapText="1"/>
    </xf>
    <xf numFmtId="4" fontId="6" fillId="0" borderId="109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6" fillId="0" borderId="18" xfId="0" applyNumberFormat="1" applyFont="1" applyFill="1" applyBorder="1" applyProtection="1">
      <protection locked="0"/>
    </xf>
    <xf numFmtId="0" fontId="13" fillId="0" borderId="0" xfId="0" applyFont="1" applyProtection="1"/>
    <xf numFmtId="0" fontId="13" fillId="0" borderId="0" xfId="0" applyFont="1" applyFill="1" applyProtection="1"/>
    <xf numFmtId="0" fontId="13" fillId="0" borderId="0" xfId="0" applyFont="1" applyAlignment="1" applyProtection="1">
      <alignment horizontal="left"/>
    </xf>
    <xf numFmtId="0" fontId="13" fillId="0" borderId="9" xfId="0" applyFont="1" applyBorder="1" applyAlignment="1" applyProtection="1">
      <alignment horizontal="left" indent="37"/>
    </xf>
    <xf numFmtId="0" fontId="13" fillId="0" borderId="9" xfId="0" applyFont="1" applyFill="1" applyBorder="1" applyAlignment="1" applyProtection="1">
      <alignment horizontal="left" indent="1"/>
    </xf>
    <xf numFmtId="0" fontId="6" fillId="0" borderId="6" xfId="0" applyFont="1" applyFill="1" applyBorder="1" applyAlignment="1" applyProtection="1">
      <alignment wrapText="1"/>
    </xf>
    <xf numFmtId="4" fontId="6" fillId="0" borderId="7" xfId="0" applyNumberFormat="1" applyFont="1" applyFill="1" applyBorder="1" applyProtection="1">
      <protection locked="0"/>
    </xf>
    <xf numFmtId="0" fontId="6" fillId="0" borderId="114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4" fontId="6" fillId="0" borderId="109" xfId="0" applyNumberFormat="1" applyFont="1" applyFill="1" applyBorder="1" applyAlignment="1" applyProtection="1">
      <alignment vertical="center"/>
      <protection locked="0"/>
    </xf>
    <xf numFmtId="0" fontId="33" fillId="0" borderId="85" xfId="0" applyFont="1" applyBorder="1" applyAlignment="1" applyProtection="1">
      <alignment horizontal="center" vertical="center"/>
    </xf>
    <xf numFmtId="0" fontId="33" fillId="0" borderId="108" xfId="0" applyFont="1" applyBorder="1" applyAlignment="1" applyProtection="1">
      <alignment horizontal="center" vertical="center" wrapText="1"/>
    </xf>
    <xf numFmtId="0" fontId="33" fillId="0" borderId="108" xfId="0" applyFont="1" applyFill="1" applyBorder="1" applyAlignment="1" applyProtection="1">
      <alignment horizontal="center" vertical="center" wrapText="1"/>
    </xf>
    <xf numFmtId="0" fontId="33" fillId="0" borderId="112" xfId="0" applyFont="1" applyFill="1" applyBorder="1" applyAlignment="1" applyProtection="1">
      <alignment horizontal="center" vertical="center" wrapText="1"/>
    </xf>
    <xf numFmtId="0" fontId="33" fillId="0" borderId="113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left" wrapText="1" indent="1"/>
    </xf>
    <xf numFmtId="0" fontId="6" fillId="0" borderId="95" xfId="0" applyFont="1" applyFill="1" applyBorder="1" applyAlignment="1" applyProtection="1">
      <alignment horizontal="left" wrapText="1" indent="1"/>
    </xf>
    <xf numFmtId="0" fontId="6" fillId="0" borderId="6" xfId="0" applyFont="1" applyFill="1" applyBorder="1" applyAlignment="1" applyProtection="1">
      <alignment horizontal="left" vertical="center" wrapText="1" indent="1"/>
    </xf>
    <xf numFmtId="0" fontId="6" fillId="0" borderId="10" xfId="0" applyNumberFormat="1" applyFont="1" applyFill="1" applyBorder="1" applyAlignment="1" applyProtection="1">
      <alignment horizontal="left" wrapText="1" indent="1"/>
    </xf>
    <xf numFmtId="9" fontId="6" fillId="0" borderId="6" xfId="0" applyNumberFormat="1" applyFont="1" applyFill="1" applyBorder="1" applyAlignment="1" applyProtection="1">
      <alignment horizontal="left" indent="1"/>
    </xf>
    <xf numFmtId="9" fontId="6" fillId="0" borderId="95" xfId="0" applyNumberFormat="1" applyFont="1" applyFill="1" applyBorder="1" applyAlignment="1" applyProtection="1">
      <alignment horizontal="left" indent="1"/>
    </xf>
    <xf numFmtId="0" fontId="6" fillId="0" borderId="6" xfId="0" applyFont="1" applyFill="1" applyBorder="1" applyAlignment="1" applyProtection="1">
      <alignment horizontal="left" indent="1"/>
    </xf>
    <xf numFmtId="0" fontId="6" fillId="0" borderId="95" xfId="0" applyFont="1" applyFill="1" applyBorder="1" applyAlignment="1" applyProtection="1">
      <alignment horizontal="left" indent="1"/>
    </xf>
    <xf numFmtId="0" fontId="6" fillId="0" borderId="10" xfId="0" applyFont="1" applyFill="1" applyBorder="1" applyAlignment="1" applyProtection="1">
      <alignment horizontal="left" indent="1"/>
    </xf>
    <xf numFmtId="0" fontId="6" fillId="0" borderId="6" xfId="0" applyNumberFormat="1" applyFont="1" applyFill="1" applyBorder="1" applyAlignment="1" applyProtection="1">
      <alignment horizontal="left" indent="1"/>
    </xf>
    <xf numFmtId="0" fontId="6" fillId="0" borderId="95" xfId="0" applyNumberFormat="1" applyFont="1" applyFill="1" applyBorder="1" applyAlignment="1" applyProtection="1">
      <alignment horizontal="left" indent="1"/>
    </xf>
    <xf numFmtId="0" fontId="6" fillId="0" borderId="101" xfId="0" applyFont="1" applyFill="1" applyBorder="1" applyAlignment="1" applyProtection="1">
      <alignment horizontal="left" indent="1"/>
    </xf>
    <xf numFmtId="0" fontId="6" fillId="0" borderId="100" xfId="0" applyFont="1" applyFill="1" applyBorder="1" applyAlignment="1" applyProtection="1">
      <alignment horizontal="left" indent="1"/>
    </xf>
    <xf numFmtId="0" fontId="6" fillId="0" borderId="10" xfId="0" applyNumberFormat="1" applyFont="1" applyFill="1" applyBorder="1" applyAlignment="1" applyProtection="1">
      <alignment horizontal="left" indent="1"/>
    </xf>
    <xf numFmtId="0" fontId="6" fillId="0" borderId="119" xfId="0" applyFont="1" applyFill="1" applyBorder="1" applyProtection="1"/>
    <xf numFmtId="0" fontId="6" fillId="0" borderId="120" xfId="0" applyFont="1" applyFill="1" applyBorder="1" applyProtection="1"/>
    <xf numFmtId="0" fontId="6" fillId="0" borderId="120" xfId="0" applyFont="1" applyFill="1" applyBorder="1" applyAlignment="1" applyProtection="1">
      <alignment horizontal="left" indent="1"/>
    </xf>
    <xf numFmtId="0" fontId="6" fillId="0" borderId="0" xfId="0" applyFont="1" applyFill="1" applyAlignment="1" applyProtection="1">
      <alignment vertical="center"/>
    </xf>
    <xf numFmtId="4" fontId="6" fillId="0" borderId="0" xfId="0" applyNumberFormat="1" applyFont="1" applyFill="1" applyAlignment="1" applyProtection="1">
      <alignment vertical="center"/>
    </xf>
    <xf numFmtId="3" fontId="6" fillId="0" borderId="91" xfId="0" applyNumberFormat="1" applyFont="1" applyFill="1" applyBorder="1" applyAlignment="1" applyProtection="1">
      <alignment vertical="center"/>
    </xf>
    <xf numFmtId="0" fontId="6" fillId="0" borderId="122" xfId="0" applyFont="1" applyFill="1" applyBorder="1" applyAlignment="1" applyProtection="1">
      <alignment vertical="center"/>
    </xf>
    <xf numFmtId="0" fontId="6" fillId="0" borderId="123" xfId="0" applyFont="1" applyFill="1" applyBorder="1" applyAlignment="1" applyProtection="1">
      <alignment vertical="center"/>
    </xf>
    <xf numFmtId="0" fontId="6" fillId="0" borderId="124" xfId="0" applyFont="1" applyFill="1" applyBorder="1" applyAlignment="1" applyProtection="1">
      <alignment horizontal="left" vertical="center" wrapText="1" indent="1"/>
    </xf>
    <xf numFmtId="167" fontId="6" fillId="0" borderId="122" xfId="0" applyNumberFormat="1" applyFont="1" applyFill="1" applyBorder="1" applyAlignment="1" applyProtection="1">
      <alignment vertical="center"/>
    </xf>
    <xf numFmtId="0" fontId="6" fillId="0" borderId="125" xfId="0" applyFont="1" applyFill="1" applyBorder="1" applyAlignment="1" applyProtection="1">
      <alignment vertical="center"/>
    </xf>
    <xf numFmtId="0" fontId="6" fillId="0" borderId="126" xfId="0" applyFont="1" applyFill="1" applyBorder="1" applyAlignment="1" applyProtection="1">
      <alignment vertical="center"/>
    </xf>
    <xf numFmtId="0" fontId="6" fillId="0" borderId="58" xfId="0" applyFont="1" applyFill="1" applyBorder="1" applyAlignment="1" applyProtection="1">
      <alignment horizontal="left" vertical="center" wrapText="1" indent="1"/>
    </xf>
    <xf numFmtId="167" fontId="6" fillId="0" borderId="125" xfId="0" applyNumberFormat="1" applyFont="1" applyFill="1" applyBorder="1" applyAlignment="1" applyProtection="1">
      <alignment vertical="center"/>
    </xf>
    <xf numFmtId="166" fontId="6" fillId="0" borderId="125" xfId="0" applyNumberFormat="1" applyFont="1" applyFill="1" applyBorder="1" applyAlignment="1" applyProtection="1">
      <alignment vertical="center"/>
    </xf>
    <xf numFmtId="0" fontId="6" fillId="0" borderId="127" xfId="0" applyFont="1" applyFill="1" applyBorder="1" applyAlignment="1" applyProtection="1">
      <alignment vertical="center"/>
    </xf>
    <xf numFmtId="0" fontId="6" fillId="0" borderId="128" xfId="0" applyFont="1" applyFill="1" applyBorder="1" applyAlignment="1" applyProtection="1">
      <alignment vertical="center"/>
    </xf>
    <xf numFmtId="0" fontId="6" fillId="0" borderId="129" xfId="0" applyFont="1" applyFill="1" applyBorder="1" applyAlignment="1" applyProtection="1">
      <alignment horizontal="left" vertical="center" wrapText="1" indent="1"/>
    </xf>
    <xf numFmtId="0" fontId="13" fillId="0" borderId="0" xfId="0" applyFont="1" applyBorder="1" applyProtection="1"/>
    <xf numFmtId="0" fontId="33" fillId="0" borderId="0" xfId="0" applyFont="1" applyFill="1" applyAlignment="1" applyProtection="1">
      <alignment vertical="top"/>
    </xf>
    <xf numFmtId="168" fontId="26" fillId="0" borderId="0" xfId="0" applyNumberFormat="1" applyFont="1" applyBorder="1" applyAlignment="1" applyProtection="1">
      <alignment horizontal="right" vertical="top" indent="1"/>
    </xf>
    <xf numFmtId="0" fontId="13" fillId="0" borderId="130" xfId="0" applyFont="1" applyFill="1" applyBorder="1" applyProtection="1"/>
    <xf numFmtId="0" fontId="13" fillId="0" borderId="20" xfId="0" applyFont="1" applyFill="1" applyBorder="1" applyProtection="1"/>
    <xf numFmtId="0" fontId="13" fillId="0" borderId="52" xfId="0" applyFont="1" applyFill="1" applyBorder="1" applyProtection="1"/>
    <xf numFmtId="0" fontId="31" fillId="0" borderId="130" xfId="0" applyFont="1" applyFill="1" applyBorder="1" applyProtection="1"/>
    <xf numFmtId="0" fontId="31" fillId="0" borderId="20" xfId="0" applyFont="1" applyFill="1" applyBorder="1" applyProtection="1"/>
    <xf numFmtId="0" fontId="31" fillId="0" borderId="52" xfId="0" applyFont="1" applyFill="1" applyBorder="1" applyProtection="1"/>
    <xf numFmtId="0" fontId="31" fillId="0" borderId="134" xfId="0" applyFont="1" applyBorder="1" applyAlignment="1" applyProtection="1">
      <alignment horizontal="right" indent="1"/>
    </xf>
    <xf numFmtId="0" fontId="31" fillId="0" borderId="0" xfId="0" applyFont="1" applyBorder="1" applyAlignment="1" applyProtection="1">
      <alignment horizontal="right" indent="1"/>
    </xf>
    <xf numFmtId="0" fontId="31" fillId="0" borderId="53" xfId="0" applyFont="1" applyBorder="1" applyAlignment="1" applyProtection="1">
      <alignment horizontal="right" indent="1"/>
    </xf>
    <xf numFmtId="0" fontId="33" fillId="0" borderId="134" xfId="0" applyFont="1" applyFill="1" applyBorder="1" applyAlignment="1" applyProtection="1">
      <alignment horizontal="left"/>
    </xf>
    <xf numFmtId="0" fontId="33" fillId="0" borderId="0" xfId="0" applyNumberFormat="1" applyFont="1" applyFill="1" applyBorder="1" applyAlignment="1" applyProtection="1">
      <alignment horizontal="left"/>
    </xf>
    <xf numFmtId="0" fontId="33" fillId="0" borderId="53" xfId="0" applyFont="1" applyFill="1" applyBorder="1" applyAlignment="1" applyProtection="1">
      <alignment horizontal="left"/>
    </xf>
    <xf numFmtId="0" fontId="33" fillId="0" borderId="131" xfId="0" applyFont="1" applyFill="1" applyBorder="1" applyAlignment="1" applyProtection="1">
      <alignment horizontal="left"/>
    </xf>
    <xf numFmtId="49" fontId="33" fillId="0" borderId="132" xfId="0" applyNumberFormat="1" applyFont="1" applyFill="1" applyBorder="1" applyAlignment="1" applyProtection="1">
      <alignment horizontal="left"/>
    </xf>
    <xf numFmtId="0" fontId="33" fillId="0" borderId="133" xfId="0" applyFont="1" applyFill="1" applyBorder="1" applyAlignment="1" applyProtection="1">
      <alignment horizontal="left"/>
    </xf>
    <xf numFmtId="0" fontId="31" fillId="0" borderId="134" xfId="0" applyFont="1" applyBorder="1" applyAlignment="1" applyProtection="1">
      <alignment horizontal="right"/>
    </xf>
    <xf numFmtId="0" fontId="31" fillId="0" borderId="0" xfId="0" applyFont="1" applyBorder="1" applyAlignment="1" applyProtection="1">
      <alignment horizontal="right"/>
    </xf>
    <xf numFmtId="0" fontId="31" fillId="0" borderId="53" xfId="0" applyFont="1" applyBorder="1" applyAlignment="1" applyProtection="1">
      <alignment horizontal="right"/>
    </xf>
    <xf numFmtId="0" fontId="31" fillId="0" borderId="130" xfId="0" applyFont="1" applyBorder="1" applyAlignment="1" applyProtection="1">
      <alignment horizontal="left" indent="2"/>
    </xf>
    <xf numFmtId="0" fontId="31" fillId="0" borderId="20" xfId="0" applyFont="1" applyBorder="1" applyAlignment="1" applyProtection="1">
      <alignment horizontal="left" indent="2"/>
    </xf>
    <xf numFmtId="0" fontId="31" fillId="0" borderId="52" xfId="0" applyFont="1" applyBorder="1" applyAlignment="1" applyProtection="1">
      <alignment horizontal="left" indent="2"/>
    </xf>
    <xf numFmtId="38" fontId="4" fillId="0" borderId="0" xfId="0" applyNumberFormat="1" applyFont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34" fillId="0" borderId="0" xfId="0" applyFont="1" applyAlignment="1" applyProtection="1">
      <alignment horizontal="left"/>
    </xf>
    <xf numFmtId="38" fontId="35" fillId="0" borderId="0" xfId="0" applyNumberFormat="1" applyFont="1" applyAlignment="1" applyProtection="1">
      <alignment horizontal="left"/>
    </xf>
    <xf numFmtId="168" fontId="30" fillId="0" borderId="59" xfId="0" applyNumberFormat="1" applyFont="1" applyBorder="1" applyAlignment="1" applyProtection="1">
      <alignment horizontal="left"/>
    </xf>
    <xf numFmtId="0" fontId="0" fillId="0" borderId="131" xfId="0" applyFont="1" applyBorder="1" applyAlignment="1" applyProtection="1">
      <alignment horizontal="left"/>
    </xf>
    <xf numFmtId="0" fontId="0" fillId="0" borderId="132" xfId="0" applyFont="1" applyBorder="1" applyAlignment="1" applyProtection="1">
      <alignment horizontal="left"/>
    </xf>
    <xf numFmtId="0" fontId="0" fillId="0" borderId="133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left" indent="2"/>
    </xf>
    <xf numFmtId="0" fontId="6" fillId="4" borderId="24" xfId="0" applyFont="1" applyFill="1" applyBorder="1" applyAlignment="1" applyProtection="1">
      <alignment horizontal="left" indent="2"/>
    </xf>
    <xf numFmtId="0" fontId="6" fillId="4" borderId="60" xfId="0" applyFont="1" applyFill="1" applyBorder="1" applyAlignment="1" applyProtection="1">
      <alignment horizontal="left" indent="2"/>
    </xf>
    <xf numFmtId="4" fontId="6" fillId="0" borderId="4" xfId="0" applyNumberFormat="1" applyFont="1" applyFill="1" applyBorder="1" applyProtection="1">
      <protection locked="0"/>
    </xf>
    <xf numFmtId="0" fontId="6" fillId="0" borderId="3" xfId="0" applyFont="1" applyFill="1" applyBorder="1" applyAlignment="1" applyProtection="1">
      <alignment horizontal="left" indent="1"/>
    </xf>
    <xf numFmtId="4" fontId="6" fillId="0" borderId="12" xfId="0" applyNumberFormat="1" applyFont="1" applyFill="1" applyBorder="1" applyProtection="1">
      <protection locked="0"/>
    </xf>
    <xf numFmtId="0" fontId="36" fillId="0" borderId="114" xfId="0" applyFont="1" applyFill="1" applyBorder="1" applyProtection="1"/>
    <xf numFmtId="0" fontId="36" fillId="0" borderId="6" xfId="0" applyFont="1" applyFill="1" applyBorder="1" applyAlignment="1" applyProtection="1">
      <alignment horizontal="left" indent="1"/>
    </xf>
    <xf numFmtId="0" fontId="37" fillId="0" borderId="0" xfId="0" applyFont="1" applyFill="1"/>
    <xf numFmtId="0" fontId="37" fillId="0" borderId="0" xfId="0" applyFont="1"/>
    <xf numFmtId="9" fontId="36" fillId="0" borderId="6" xfId="0" applyNumberFormat="1" applyFont="1" applyFill="1" applyBorder="1" applyAlignment="1" applyProtection="1">
      <alignment horizontal="left" indent="1"/>
    </xf>
    <xf numFmtId="0" fontId="36" fillId="0" borderId="115" xfId="0" applyFont="1" applyFill="1" applyBorder="1" applyProtection="1"/>
    <xf numFmtId="9" fontId="36" fillId="0" borderId="10" xfId="0" applyNumberFormat="1" applyFont="1" applyFill="1" applyBorder="1" applyAlignment="1" applyProtection="1">
      <alignment horizontal="left" indent="1"/>
    </xf>
    <xf numFmtId="4" fontId="36" fillId="3" borderId="109" xfId="0" applyNumberFormat="1" applyFont="1" applyFill="1" applyBorder="1" applyProtection="1">
      <protection locked="0"/>
    </xf>
    <xf numFmtId="4" fontId="36" fillId="3" borderId="7" xfId="0" applyNumberFormat="1" applyFont="1" applyFill="1" applyBorder="1" applyProtection="1">
      <protection locked="0"/>
    </xf>
    <xf numFmtId="4" fontId="36" fillId="3" borderId="18" xfId="0" applyNumberFormat="1" applyFont="1" applyFill="1" applyBorder="1" applyProtection="1">
      <protection locked="0"/>
    </xf>
    <xf numFmtId="4" fontId="36" fillId="3" borderId="11" xfId="0" applyNumberFormat="1" applyFont="1" applyFill="1" applyBorder="1" applyProtection="1">
      <protection locked="0"/>
    </xf>
    <xf numFmtId="49" fontId="33" fillId="3" borderId="131" xfId="0" applyNumberFormat="1" applyFont="1" applyFill="1" applyBorder="1" applyAlignment="1" applyProtection="1">
      <alignment horizontal="left"/>
    </xf>
    <xf numFmtId="0" fontId="33" fillId="3" borderId="133" xfId="0" applyFont="1" applyFill="1" applyBorder="1" applyAlignment="1" applyProtection="1">
      <alignment horizontal="left"/>
    </xf>
    <xf numFmtId="0" fontId="38" fillId="0" borderId="136" xfId="0" applyFont="1" applyBorder="1"/>
    <xf numFmtId="0" fontId="38" fillId="0" borderId="139" xfId="0" applyFont="1" applyBorder="1"/>
    <xf numFmtId="0" fontId="38" fillId="0" borderId="141" xfId="0" applyFont="1" applyBorder="1"/>
    <xf numFmtId="4" fontId="38" fillId="0" borderId="137" xfId="0" applyNumberFormat="1" applyFont="1" applyBorder="1" applyAlignment="1">
      <alignment horizontal="right"/>
    </xf>
    <xf numFmtId="4" fontId="38" fillId="0" borderId="138" xfId="0" applyNumberFormat="1" applyFont="1" applyBorder="1" applyAlignment="1">
      <alignment horizontal="right"/>
    </xf>
    <xf numFmtId="4" fontId="38" fillId="0" borderId="0" xfId="0" applyNumberFormat="1" applyFont="1" applyBorder="1" applyAlignment="1">
      <alignment horizontal="right"/>
    </xf>
    <xf numFmtId="4" fontId="38" fillId="0" borderId="140" xfId="0" applyNumberFormat="1" applyFont="1" applyBorder="1" applyAlignment="1">
      <alignment horizontal="right"/>
    </xf>
    <xf numFmtId="4" fontId="38" fillId="0" borderId="142" xfId="0" applyNumberFormat="1" applyFont="1" applyBorder="1" applyAlignment="1">
      <alignment horizontal="right"/>
    </xf>
    <xf numFmtId="4" fontId="38" fillId="0" borderId="143" xfId="0" applyNumberFormat="1" applyFont="1" applyBorder="1" applyAlignment="1">
      <alignment horizontal="right"/>
    </xf>
    <xf numFmtId="0" fontId="39" fillId="0" borderId="144" xfId="0" applyFont="1" applyBorder="1" applyAlignment="1">
      <alignment vertical="center"/>
    </xf>
    <xf numFmtId="0" fontId="9" fillId="0" borderId="0" xfId="0" applyFont="1" applyFill="1" applyAlignment="1" applyProtection="1">
      <alignment vertical="top"/>
    </xf>
    <xf numFmtId="0" fontId="30" fillId="0" borderId="130" xfId="0" applyFont="1" applyFill="1" applyBorder="1" applyProtection="1"/>
    <xf numFmtId="0" fontId="30" fillId="0" borderId="134" xfId="0" applyFont="1" applyBorder="1" applyAlignment="1">
      <alignment horizontal="right" indent="1"/>
    </xf>
    <xf numFmtId="0" fontId="30" fillId="0" borderId="52" xfId="0" applyFont="1" applyFill="1" applyBorder="1" applyProtection="1"/>
    <xf numFmtId="0" fontId="30" fillId="0" borderId="53" xfId="0" applyFont="1" applyBorder="1" applyAlignment="1" applyProtection="1">
      <alignment horizontal="right" indent="1"/>
    </xf>
    <xf numFmtId="0" fontId="6" fillId="0" borderId="135" xfId="0" applyFont="1" applyFill="1" applyBorder="1" applyProtection="1"/>
    <xf numFmtId="0" fontId="6" fillId="0" borderId="3" xfId="0" applyNumberFormat="1" applyFont="1" applyFill="1" applyBorder="1" applyAlignment="1" applyProtection="1">
      <alignment horizontal="left" indent="1"/>
    </xf>
    <xf numFmtId="0" fontId="36" fillId="0" borderId="6" xfId="0" applyNumberFormat="1" applyFont="1" applyFill="1" applyBorder="1" applyAlignment="1" applyProtection="1">
      <alignment horizontal="left" indent="3"/>
    </xf>
    <xf numFmtId="0" fontId="36" fillId="0" borderId="6" xfId="0" applyFont="1" applyFill="1" applyBorder="1" applyAlignment="1" applyProtection="1">
      <alignment horizontal="left" wrapText="1" indent="3"/>
    </xf>
    <xf numFmtId="0" fontId="36" fillId="0" borderId="10" xfId="0" applyFont="1" applyFill="1" applyBorder="1" applyAlignment="1" applyProtection="1">
      <alignment horizontal="left" wrapText="1" indent="3"/>
    </xf>
    <xf numFmtId="0" fontId="33" fillId="0" borderId="132" xfId="0" applyNumberFormat="1" applyFont="1" applyFill="1" applyBorder="1" applyAlignment="1" applyProtection="1">
      <alignment horizontal="left"/>
    </xf>
    <xf numFmtId="4" fontId="6" fillId="0" borderId="109" xfId="0" applyNumberFormat="1" applyFont="1" applyFill="1" applyBorder="1" applyProtection="1"/>
    <xf numFmtId="4" fontId="6" fillId="0" borderId="6" xfId="0" applyNumberFormat="1" applyFont="1" applyFill="1" applyBorder="1" applyProtection="1"/>
    <xf numFmtId="4" fontId="6" fillId="0" borderId="14" xfId="0" applyNumberFormat="1" applyFont="1" applyFill="1" applyBorder="1" applyProtection="1"/>
    <xf numFmtId="4" fontId="6" fillId="0" borderId="95" xfId="0" applyNumberFormat="1" applyFont="1" applyFill="1" applyBorder="1" applyProtection="1"/>
    <xf numFmtId="4" fontId="6" fillId="0" borderId="110" xfId="0" applyNumberFormat="1" applyFont="1" applyFill="1" applyBorder="1" applyProtection="1"/>
    <xf numFmtId="4" fontId="6" fillId="0" borderId="101" xfId="0" applyNumberFormat="1" applyFont="1" applyFill="1" applyBorder="1" applyProtection="1"/>
    <xf numFmtId="4" fontId="6" fillId="0" borderId="111" xfId="0" applyNumberFormat="1" applyFont="1" applyFill="1" applyBorder="1" applyProtection="1"/>
    <xf numFmtId="4" fontId="6" fillId="0" borderId="100" xfId="0" applyNumberFormat="1" applyFont="1" applyFill="1" applyBorder="1" applyProtection="1"/>
    <xf numFmtId="4" fontId="6" fillId="0" borderId="121" xfId="0" applyNumberFormat="1" applyFont="1" applyFill="1" applyBorder="1" applyProtection="1"/>
    <xf numFmtId="4" fontId="6" fillId="0" borderId="120" xfId="0" applyNumberFormat="1" applyFont="1" applyFill="1" applyBorder="1" applyProtection="1"/>
    <xf numFmtId="4" fontId="6" fillId="0" borderId="18" xfId="0" applyNumberFormat="1" applyFont="1" applyFill="1" applyBorder="1" applyProtection="1"/>
    <xf numFmtId="4" fontId="6" fillId="0" borderId="10" xfId="0" applyNumberFormat="1" applyFont="1" applyFill="1" applyBorder="1" applyProtection="1"/>
    <xf numFmtId="3" fontId="6" fillId="0" borderId="127" xfId="0" applyNumberFormat="1" applyFont="1" applyFill="1" applyBorder="1" applyAlignment="1" applyProtection="1">
      <alignment vertical="center"/>
    </xf>
    <xf numFmtId="38" fontId="5" fillId="0" borderId="4" xfId="0" applyNumberFormat="1" applyFont="1" applyBorder="1" applyAlignment="1" applyProtection="1"/>
    <xf numFmtId="0" fontId="0" fillId="0" borderId="0" xfId="0" applyAlignment="1" applyProtection="1">
      <alignment vertical="center"/>
    </xf>
    <xf numFmtId="0" fontId="6" fillId="2" borderId="24" xfId="0" applyFont="1" applyFill="1" applyBorder="1" applyAlignment="1" applyProtection="1">
      <alignment horizontal="right" vertical="center"/>
    </xf>
    <xf numFmtId="4" fontId="5" fillId="2" borderId="26" xfId="0" applyNumberFormat="1" applyFont="1" applyFill="1" applyBorder="1" applyAlignment="1" applyProtection="1">
      <alignment vertical="center"/>
    </xf>
    <xf numFmtId="4" fontId="5" fillId="2" borderId="27" xfId="0" applyNumberFormat="1" applyFont="1" applyFill="1" applyBorder="1" applyAlignment="1" applyProtection="1">
      <alignment vertical="center"/>
    </xf>
    <xf numFmtId="0" fontId="6" fillId="2" borderId="25" xfId="0" applyFont="1" applyFill="1" applyBorder="1" applyAlignment="1" applyProtection="1">
      <alignment horizontal="right" vertical="center"/>
    </xf>
    <xf numFmtId="164" fontId="5" fillId="2" borderId="26" xfId="0" applyNumberFormat="1" applyFont="1" applyFill="1" applyBorder="1" applyAlignment="1" applyProtection="1">
      <alignment vertical="center"/>
    </xf>
    <xf numFmtId="164" fontId="5" fillId="2" borderId="27" xfId="0" applyNumberFormat="1" applyFont="1" applyFill="1" applyBorder="1" applyAlignment="1" applyProtection="1">
      <alignment vertical="center"/>
    </xf>
    <xf numFmtId="0" fontId="6" fillId="0" borderId="24" xfId="0" quotePrefix="1" applyFont="1" applyBorder="1" applyAlignment="1" applyProtection="1">
      <alignment horizontal="center" vertical="center"/>
    </xf>
    <xf numFmtId="4" fontId="5" fillId="0" borderId="0" xfId="0" applyNumberFormat="1" applyFont="1" applyBorder="1" applyAlignment="1" applyProtection="1">
      <alignment vertical="center"/>
    </xf>
    <xf numFmtId="4" fontId="5" fillId="0" borderId="6" xfId="0" applyNumberFormat="1" applyFont="1" applyBorder="1" applyAlignment="1" applyProtection="1">
      <alignment vertical="center"/>
    </xf>
    <xf numFmtId="165" fontId="6" fillId="0" borderId="24" xfId="0" applyNumberFormat="1" applyFont="1" applyBorder="1" applyAlignment="1" applyProtection="1">
      <alignment horizontal="center" vertical="center"/>
    </xf>
    <xf numFmtId="164" fontId="5" fillId="0" borderId="29" xfId="0" applyNumberFormat="1" applyFont="1" applyBorder="1" applyAlignment="1" applyProtection="1">
      <alignment vertical="center"/>
    </xf>
    <xf numFmtId="164" fontId="5" fillId="0" borderId="30" xfId="0" applyNumberFormat="1" applyFont="1" applyBorder="1" applyAlignment="1" applyProtection="1">
      <alignment vertical="center"/>
    </xf>
    <xf numFmtId="1" fontId="6" fillId="0" borderId="24" xfId="0" applyNumberFormat="1" applyFont="1" applyBorder="1" applyAlignment="1" applyProtection="1">
      <alignment horizontal="center" vertical="center"/>
    </xf>
    <xf numFmtId="164" fontId="5" fillId="0" borderId="30" xfId="0" applyNumberFormat="1" applyFont="1" applyBorder="1" applyAlignment="1" applyProtection="1">
      <alignment horizontal="left" vertical="center" indent="1"/>
    </xf>
    <xf numFmtId="0" fontId="6" fillId="0" borderId="24" xfId="0" quotePrefix="1" applyFont="1" applyBorder="1" applyAlignment="1" applyProtection="1">
      <alignment horizontal="right"/>
    </xf>
    <xf numFmtId="4" fontId="5" fillId="0" borderId="44" xfId="1" applyNumberFormat="1" applyFont="1" applyBorder="1" applyProtection="1"/>
    <xf numFmtId="4" fontId="5" fillId="0" borderId="43" xfId="1" applyNumberFormat="1" applyFont="1" applyBorder="1" applyProtection="1"/>
    <xf numFmtId="0" fontId="28" fillId="0" borderId="29" xfId="0" quotePrefix="1" applyFont="1" applyBorder="1" applyAlignment="1" applyProtection="1">
      <alignment horizontal="right"/>
    </xf>
    <xf numFmtId="4" fontId="5" fillId="0" borderId="31" xfId="1" applyNumberFormat="1" applyFont="1" applyBorder="1" applyProtection="1"/>
    <xf numFmtId="4" fontId="5" fillId="0" borderId="33" xfId="1" applyNumberFormat="1" applyFont="1" applyBorder="1" applyProtection="1"/>
    <xf numFmtId="0" fontId="5" fillId="0" borderId="24" xfId="0" quotePrefix="1" applyFont="1" applyBorder="1" applyAlignment="1" applyProtection="1">
      <alignment horizontal="right"/>
    </xf>
    <xf numFmtId="4" fontId="5" fillId="0" borderId="32" xfId="1" applyNumberFormat="1" applyFont="1" applyBorder="1" applyProtection="1"/>
    <xf numFmtId="4" fontId="5" fillId="0" borderId="33" xfId="1" applyNumberFormat="1" applyFont="1" applyBorder="1" applyAlignment="1" applyProtection="1">
      <alignment horizontal="left" indent="1"/>
    </xf>
    <xf numFmtId="4" fontId="11" fillId="3" borderId="44" xfId="1" applyNumberFormat="1" applyFont="1" applyFill="1" applyBorder="1" applyProtection="1"/>
    <xf numFmtId="4" fontId="11" fillId="3" borderId="43" xfId="1" applyNumberFormat="1" applyFont="1" applyFill="1" applyBorder="1" applyProtection="1"/>
    <xf numFmtId="0" fontId="10" fillId="0" borderId="29" xfId="0" quotePrefix="1" applyFont="1" applyBorder="1" applyAlignment="1" applyProtection="1">
      <alignment horizontal="right"/>
    </xf>
    <xf numFmtId="4" fontId="11" fillId="0" borderId="31" xfId="1" applyNumberFormat="1" applyFont="1" applyBorder="1" applyProtection="1"/>
    <xf numFmtId="4" fontId="11" fillId="0" borderId="30" xfId="1" applyNumberFormat="1" applyFont="1" applyBorder="1" applyProtection="1"/>
    <xf numFmtId="0" fontId="10" fillId="0" borderId="24" xfId="0" quotePrefix="1" applyFont="1" applyBorder="1" applyAlignment="1" applyProtection="1">
      <alignment horizontal="right"/>
    </xf>
    <xf numFmtId="4" fontId="11" fillId="0" borderId="32" xfId="1" applyNumberFormat="1" applyFont="1" applyBorder="1" applyProtection="1"/>
    <xf numFmtId="4" fontId="11" fillId="0" borderId="33" xfId="1" applyNumberFormat="1" applyFont="1" applyBorder="1" applyProtection="1"/>
    <xf numFmtId="4" fontId="6" fillId="0" borderId="33" xfId="1" applyNumberFormat="1" applyFont="1" applyFill="1" applyBorder="1" applyAlignment="1" applyProtection="1">
      <alignment horizontal="left" indent="1"/>
    </xf>
    <xf numFmtId="4" fontId="11" fillId="3" borderId="31" xfId="1" applyNumberFormat="1" applyFont="1" applyFill="1" applyBorder="1" applyProtection="1"/>
    <xf numFmtId="4" fontId="11" fillId="3" borderId="33" xfId="1" applyNumberFormat="1" applyFont="1" applyFill="1" applyBorder="1" applyProtection="1"/>
    <xf numFmtId="4" fontId="6" fillId="0" borderId="33" xfId="1" applyNumberFormat="1" applyFont="1" applyBorder="1" applyAlignment="1" applyProtection="1">
      <alignment horizontal="left" indent="1"/>
    </xf>
    <xf numFmtId="2" fontId="6" fillId="0" borderId="24" xfId="0" quotePrefix="1" applyNumberFormat="1" applyFont="1" applyBorder="1" applyAlignment="1" applyProtection="1">
      <alignment horizontal="right"/>
    </xf>
    <xf numFmtId="4" fontId="12" fillId="3" borderId="31" xfId="1" applyNumberFormat="1" applyFont="1" applyFill="1" applyBorder="1" applyProtection="1"/>
    <xf numFmtId="4" fontId="12" fillId="3" borderId="33" xfId="1" applyNumberFormat="1" applyFont="1" applyFill="1" applyBorder="1" applyProtection="1"/>
    <xf numFmtId="0" fontId="5" fillId="0" borderId="29" xfId="0" quotePrefix="1" applyFont="1" applyBorder="1" applyAlignment="1" applyProtection="1">
      <alignment horizontal="right"/>
    </xf>
    <xf numFmtId="4" fontId="6" fillId="0" borderId="31" xfId="1" applyNumberFormat="1" applyFont="1" applyBorder="1" applyProtection="1"/>
    <xf numFmtId="4" fontId="6" fillId="0" borderId="33" xfId="1" applyNumberFormat="1" applyFont="1" applyBorder="1" applyProtection="1"/>
    <xf numFmtId="4" fontId="6" fillId="0" borderId="32" xfId="1" applyNumberFormat="1" applyFont="1" applyBorder="1" applyProtection="1"/>
    <xf numFmtId="4" fontId="11" fillId="3" borderId="30" xfId="1" applyNumberFormat="1" applyFont="1" applyFill="1" applyBorder="1" applyProtection="1"/>
    <xf numFmtId="4" fontId="12" fillId="0" borderId="31" xfId="1" applyNumberFormat="1" applyFont="1" applyBorder="1" applyProtection="1"/>
    <xf numFmtId="4" fontId="12" fillId="0" borderId="33" xfId="1" applyNumberFormat="1" applyFont="1" applyBorder="1" applyProtection="1"/>
    <xf numFmtId="165" fontId="5" fillId="0" borderId="24" xfId="0" quotePrefix="1" applyNumberFormat="1" applyFont="1" applyBorder="1" applyAlignment="1" applyProtection="1">
      <alignment horizontal="right"/>
    </xf>
    <xf numFmtId="4" fontId="6" fillId="0" borderId="30" xfId="1" applyNumberFormat="1" applyFont="1" applyFill="1" applyBorder="1" applyAlignment="1" applyProtection="1">
      <alignment horizontal="left" indent="1"/>
    </xf>
    <xf numFmtId="0" fontId="2" fillId="0" borderId="0" xfId="0" applyFont="1" applyProtection="1"/>
    <xf numFmtId="0" fontId="6" fillId="0" borderId="60" xfId="0" quotePrefix="1" applyFont="1" applyBorder="1" applyAlignment="1" applyProtection="1">
      <alignment horizontal="right"/>
    </xf>
    <xf numFmtId="4" fontId="5" fillId="0" borderId="61" xfId="1" applyNumberFormat="1" applyFont="1" applyBorder="1" applyProtection="1"/>
    <xf numFmtId="0" fontId="5" fillId="0" borderId="60" xfId="0" quotePrefix="1" applyFont="1" applyBorder="1" applyAlignment="1" applyProtection="1">
      <alignment horizontal="right"/>
    </xf>
    <xf numFmtId="4" fontId="5" fillId="0" borderId="62" xfId="1" applyNumberFormat="1" applyFont="1" applyBorder="1" applyProtection="1"/>
    <xf numFmtId="4" fontId="5" fillId="0" borderId="63" xfId="1" applyNumberFormat="1" applyFont="1" applyBorder="1" applyProtection="1"/>
    <xf numFmtId="4" fontId="5" fillId="0" borderId="64" xfId="1" applyNumberFormat="1" applyFont="1" applyBorder="1" applyProtection="1"/>
    <xf numFmtId="4" fontId="6" fillId="0" borderId="64" xfId="1" applyNumberFormat="1" applyFont="1" applyBorder="1" applyAlignment="1" applyProtection="1">
      <alignment horizontal="left" indent="1"/>
    </xf>
    <xf numFmtId="4" fontId="5" fillId="0" borderId="29" xfId="0" applyNumberFormat="1" applyFont="1" applyBorder="1" applyAlignment="1" applyProtection="1">
      <alignment vertical="center"/>
    </xf>
    <xf numFmtId="4" fontId="5" fillId="0" borderId="30" xfId="0" applyNumberFormat="1" applyFont="1" applyBorder="1" applyAlignment="1" applyProtection="1">
      <alignment vertical="center"/>
    </xf>
    <xf numFmtId="4" fontId="6" fillId="0" borderId="30" xfId="0" applyNumberFormat="1" applyFont="1" applyBorder="1" applyAlignment="1" applyProtection="1">
      <alignment horizontal="left" vertical="center" indent="1"/>
    </xf>
    <xf numFmtId="0" fontId="28" fillId="0" borderId="24" xfId="0" quotePrefix="1" applyFont="1" applyBorder="1" applyAlignment="1" applyProtection="1">
      <alignment horizontal="right"/>
    </xf>
    <xf numFmtId="165" fontId="6" fillId="0" borderId="24" xfId="0" applyNumberFormat="1" applyFont="1" applyBorder="1" applyAlignment="1" applyProtection="1">
      <alignment horizontal="right"/>
    </xf>
    <xf numFmtId="4" fontId="5" fillId="0" borderId="61" xfId="1" quotePrefix="1" applyNumberFormat="1" applyFont="1" applyBorder="1" applyAlignment="1" applyProtection="1">
      <alignment horizontal="right"/>
    </xf>
    <xf numFmtId="4" fontId="5" fillId="0" borderId="64" xfId="1" quotePrefix="1" applyNumberFormat="1" applyFont="1" applyBorder="1" applyAlignment="1" applyProtection="1">
      <alignment horizontal="right"/>
    </xf>
    <xf numFmtId="165" fontId="5" fillId="0" borderId="60" xfId="0" applyNumberFormat="1" applyFont="1" applyBorder="1" applyAlignment="1" applyProtection="1">
      <alignment horizontal="right"/>
    </xf>
    <xf numFmtId="4" fontId="5" fillId="0" borderId="61" xfId="0" applyNumberFormat="1" applyFont="1" applyBorder="1" applyProtection="1"/>
    <xf numFmtId="4" fontId="5" fillId="0" borderId="63" xfId="0" applyNumberFormat="1" applyFont="1" applyBorder="1" applyProtection="1"/>
    <xf numFmtId="4" fontId="6" fillId="0" borderId="0" xfId="0" applyNumberFormat="1" applyFont="1" applyAlignment="1" applyProtection="1">
      <alignment vertical="center"/>
    </xf>
    <xf numFmtId="4" fontId="6" fillId="0" borderId="6" xfId="0" applyNumberFormat="1" applyFont="1" applyBorder="1" applyAlignment="1" applyProtection="1">
      <alignment vertical="center"/>
    </xf>
    <xf numFmtId="4" fontId="6" fillId="0" borderId="29" xfId="0" applyNumberFormat="1" applyFont="1" applyBorder="1" applyAlignment="1" applyProtection="1">
      <alignment vertical="center"/>
    </xf>
    <xf numFmtId="4" fontId="6" fillId="0" borderId="30" xfId="0" applyNumberFormat="1" applyFont="1" applyBorder="1" applyAlignment="1" applyProtection="1">
      <alignment vertical="center"/>
    </xf>
    <xf numFmtId="165" fontId="6" fillId="0" borderId="24" xfId="0" applyNumberFormat="1" applyFont="1" applyBorder="1" applyAlignment="1" applyProtection="1">
      <alignment horizontal="right" vertical="center"/>
    </xf>
    <xf numFmtId="4" fontId="12" fillId="3" borderId="44" xfId="1" applyNumberFormat="1" applyFont="1" applyFill="1" applyBorder="1" applyProtection="1"/>
    <xf numFmtId="4" fontId="12" fillId="3" borderId="43" xfId="1" applyNumberFormat="1" applyFont="1" applyFill="1" applyBorder="1" applyProtection="1"/>
    <xf numFmtId="0" fontId="0" fillId="0" borderId="40" xfId="0" applyBorder="1" applyProtection="1"/>
    <xf numFmtId="4" fontId="0" fillId="0" borderId="32" xfId="0" applyNumberFormat="1" applyBorder="1" applyProtection="1"/>
    <xf numFmtId="4" fontId="0" fillId="0" borderId="33" xfId="0" applyNumberFormat="1" applyBorder="1" applyProtection="1"/>
    <xf numFmtId="4" fontId="6" fillId="0" borderId="33" xfId="0" applyNumberFormat="1" applyFont="1" applyBorder="1" applyAlignment="1" applyProtection="1">
      <alignment horizontal="left" indent="1"/>
    </xf>
    <xf numFmtId="4" fontId="11" fillId="0" borderId="31" xfId="1" quotePrefix="1" applyNumberFormat="1" applyFont="1" applyBorder="1" applyAlignment="1" applyProtection="1">
      <alignment horizontal="right"/>
    </xf>
    <xf numFmtId="0" fontId="0" fillId="0" borderId="41" xfId="0" applyBorder="1" applyProtection="1"/>
    <xf numFmtId="4" fontId="0" fillId="0" borderId="42" xfId="0" applyNumberFormat="1" applyBorder="1" applyProtection="1"/>
    <xf numFmtId="4" fontId="0" fillId="0" borderId="43" xfId="0" applyNumberFormat="1" applyBorder="1" applyProtection="1"/>
    <xf numFmtId="4" fontId="5" fillId="0" borderId="0" xfId="0" applyNumberFormat="1" applyFont="1" applyAlignment="1" applyProtection="1">
      <alignment vertical="center"/>
    </xf>
    <xf numFmtId="4" fontId="11" fillId="0" borderId="32" xfId="1" quotePrefix="1" applyNumberFormat="1" applyFont="1" applyBorder="1" applyAlignment="1" applyProtection="1">
      <alignment horizontal="right"/>
    </xf>
    <xf numFmtId="4" fontId="11" fillId="0" borderId="33" xfId="1" quotePrefix="1" applyNumberFormat="1" applyFont="1" applyBorder="1" applyAlignment="1" applyProtection="1">
      <alignment horizontal="right"/>
    </xf>
    <xf numFmtId="0" fontId="6" fillId="0" borderId="34" xfId="0" quotePrefix="1" applyFont="1" applyBorder="1" applyAlignment="1" applyProtection="1">
      <alignment horizontal="right"/>
    </xf>
    <xf numFmtId="4" fontId="11" fillId="0" borderId="44" xfId="1" quotePrefix="1" applyNumberFormat="1" applyFont="1" applyBorder="1" applyAlignment="1" applyProtection="1">
      <alignment horizontal="right"/>
    </xf>
    <xf numFmtId="165" fontId="6" fillId="0" borderId="34" xfId="0" applyNumberFormat="1" applyFont="1" applyBorder="1" applyAlignment="1" applyProtection="1">
      <alignment horizontal="right"/>
    </xf>
    <xf numFmtId="4" fontId="5" fillId="0" borderId="44" xfId="1" quotePrefix="1" applyNumberFormat="1" applyFont="1" applyBorder="1" applyAlignment="1" applyProtection="1">
      <alignment horizontal="right"/>
    </xf>
    <xf numFmtId="165" fontId="5" fillId="0" borderId="34" xfId="0" applyNumberFormat="1" applyFont="1" applyBorder="1" applyAlignment="1" applyProtection="1">
      <alignment horizontal="right"/>
    </xf>
    <xf numFmtId="4" fontId="5" fillId="0" borderId="44" xfId="0" applyNumberFormat="1" applyFont="1" applyBorder="1" applyProtection="1"/>
    <xf numFmtId="4" fontId="5" fillId="0" borderId="43" xfId="0" applyNumberFormat="1" applyFont="1" applyBorder="1" applyProtection="1"/>
    <xf numFmtId="0" fontId="16" fillId="0" borderId="34" xfId="0" applyFont="1" applyBorder="1" applyProtection="1"/>
    <xf numFmtId="4" fontId="5" fillId="0" borderId="42" xfId="1" quotePrefix="1" applyNumberFormat="1" applyFont="1" applyBorder="1" applyAlignment="1" applyProtection="1">
      <alignment horizontal="right"/>
    </xf>
    <xf numFmtId="4" fontId="5" fillId="0" borderId="43" xfId="1" quotePrefix="1" applyNumberFormat="1" applyFont="1" applyBorder="1" applyAlignment="1" applyProtection="1">
      <alignment horizontal="right"/>
    </xf>
    <xf numFmtId="4" fontId="6" fillId="0" borderId="43" xfId="1" quotePrefix="1" applyNumberFormat="1" applyFont="1" applyBorder="1" applyAlignment="1" applyProtection="1">
      <alignment horizontal="left" indent="1"/>
    </xf>
    <xf numFmtId="4" fontId="5" fillId="0" borderId="87" xfId="1" applyNumberFormat="1" applyFont="1" applyBorder="1" applyProtection="1"/>
    <xf numFmtId="4" fontId="5" fillId="0" borderId="86" xfId="1" applyNumberFormat="1" applyFont="1" applyBorder="1" applyProtection="1"/>
    <xf numFmtId="165" fontId="5" fillId="0" borderId="24" xfId="0" applyNumberFormat="1" applyFont="1" applyBorder="1" applyAlignment="1" applyProtection="1">
      <alignment horizontal="right"/>
    </xf>
    <xf numFmtId="0" fontId="3" fillId="0" borderId="40" xfId="0" applyFont="1" applyBorder="1" applyProtection="1"/>
    <xf numFmtId="4" fontId="3" fillId="0" borderId="32" xfId="0" applyNumberFormat="1" applyFont="1" applyBorder="1" applyProtection="1"/>
    <xf numFmtId="4" fontId="3" fillId="0" borderId="33" xfId="0" applyNumberFormat="1" applyFont="1" applyBorder="1" applyProtection="1"/>
    <xf numFmtId="4" fontId="11" fillId="0" borderId="44" xfId="1" applyNumberFormat="1" applyFont="1" applyBorder="1" applyProtection="1"/>
    <xf numFmtId="4" fontId="11" fillId="0" borderId="45" xfId="1" applyNumberFormat="1" applyFont="1" applyBorder="1" applyProtection="1"/>
    <xf numFmtId="4" fontId="15" fillId="0" borderId="42" xfId="0" quotePrefix="1" applyNumberFormat="1" applyFont="1" applyBorder="1" applyAlignment="1" applyProtection="1">
      <alignment horizontal="right"/>
    </xf>
    <xf numFmtId="4" fontId="15" fillId="0" borderId="43" xfId="0" quotePrefix="1" applyNumberFormat="1" applyFont="1" applyBorder="1" applyAlignment="1" applyProtection="1">
      <alignment horizontal="right"/>
    </xf>
    <xf numFmtId="4" fontId="5" fillId="3" borderId="31" xfId="1" applyNumberFormat="1" applyFont="1" applyFill="1" applyBorder="1" applyProtection="1"/>
    <xf numFmtId="4" fontId="5" fillId="0" borderId="31" xfId="0" applyNumberFormat="1" applyFont="1" applyBorder="1" applyProtection="1"/>
    <xf numFmtId="0" fontId="16" fillId="0" borderId="24" xfId="0" applyFont="1" applyBorder="1" applyProtection="1"/>
    <xf numFmtId="4" fontId="5" fillId="0" borderId="32" xfId="1" quotePrefix="1" applyNumberFormat="1" applyFont="1" applyBorder="1" applyAlignment="1" applyProtection="1">
      <alignment horizontal="right"/>
    </xf>
    <xf numFmtId="4" fontId="5" fillId="0" borderId="33" xfId="1" quotePrefix="1" applyNumberFormat="1" applyFont="1" applyBorder="1" applyAlignment="1" applyProtection="1">
      <alignment horizontal="right"/>
    </xf>
    <xf numFmtId="4" fontId="15" fillId="0" borderId="32" xfId="0" quotePrefix="1" applyNumberFormat="1" applyFont="1" applyBorder="1" applyAlignment="1" applyProtection="1">
      <alignment horizontal="right"/>
    </xf>
    <xf numFmtId="4" fontId="15" fillId="0" borderId="33" xfId="0" quotePrefix="1" applyNumberFormat="1" applyFont="1" applyBorder="1" applyAlignment="1" applyProtection="1">
      <alignment horizontal="right"/>
    </xf>
    <xf numFmtId="0" fontId="6" fillId="0" borderId="5" xfId="0" quotePrefix="1" applyFont="1" applyBorder="1" applyAlignment="1" applyProtection="1">
      <alignment horizontal="right"/>
    </xf>
    <xf numFmtId="4" fontId="5" fillId="0" borderId="45" xfId="0" applyNumberFormat="1" applyFont="1" applyBorder="1" applyProtection="1"/>
    <xf numFmtId="4" fontId="29" fillId="0" borderId="20" xfId="0" quotePrefix="1" applyNumberFormat="1" applyFont="1" applyBorder="1" applyAlignment="1" applyProtection="1">
      <alignment horizontal="right"/>
    </xf>
    <xf numFmtId="4" fontId="29" fillId="0" borderId="7" xfId="0" quotePrefix="1" applyNumberFormat="1" applyFont="1" applyBorder="1" applyAlignment="1" applyProtection="1">
      <alignment horizontal="right"/>
    </xf>
    <xf numFmtId="2" fontId="6" fillId="0" borderId="41" xfId="0" applyNumberFormat="1" applyFont="1" applyBorder="1" applyAlignment="1" applyProtection="1">
      <alignment horizontal="right"/>
    </xf>
    <xf numFmtId="4" fontId="6" fillId="0" borderId="42" xfId="0" quotePrefix="1" applyNumberFormat="1" applyFont="1" applyBorder="1" applyAlignment="1" applyProtection="1">
      <alignment horizontal="right" vertical="center"/>
    </xf>
    <xf numFmtId="4" fontId="6" fillId="0" borderId="43" xfId="0" quotePrefix="1" applyNumberFormat="1" applyFont="1" applyBorder="1" applyAlignment="1" applyProtection="1">
      <alignment horizontal="right" vertical="center"/>
    </xf>
    <xf numFmtId="4" fontId="5" fillId="0" borderId="64" xfId="0" applyNumberFormat="1" applyFont="1" applyBorder="1" applyProtection="1"/>
    <xf numFmtId="4" fontId="29" fillId="0" borderId="63" xfId="0" quotePrefix="1" applyNumberFormat="1" applyFont="1" applyBorder="1" applyAlignment="1" applyProtection="1">
      <alignment horizontal="right"/>
    </xf>
    <xf numFmtId="4" fontId="29" fillId="0" borderId="64" xfId="0" quotePrefix="1" applyNumberFormat="1" applyFont="1" applyBorder="1" applyAlignment="1" applyProtection="1">
      <alignment horizontal="right"/>
    </xf>
    <xf numFmtId="4" fontId="6" fillId="0" borderId="64" xfId="0" quotePrefix="1" applyNumberFormat="1" applyFont="1" applyBorder="1" applyAlignment="1" applyProtection="1">
      <alignment horizontal="left" indent="1"/>
    </xf>
    <xf numFmtId="0" fontId="6" fillId="0" borderId="29" xfId="0" quotePrefix="1" applyFont="1" applyBorder="1" applyAlignment="1" applyProtection="1">
      <alignment horizontal="center" vertical="center" wrapText="1"/>
    </xf>
    <xf numFmtId="165" fontId="6" fillId="0" borderId="5" xfId="0" applyNumberFormat="1" applyFont="1" applyBorder="1" applyAlignment="1" applyProtection="1">
      <alignment horizontal="right" vertical="center"/>
    </xf>
    <xf numFmtId="4" fontId="6" fillId="0" borderId="0" xfId="0" applyNumberFormat="1" applyFont="1" applyBorder="1" applyAlignment="1" applyProtection="1">
      <alignment vertical="center"/>
    </xf>
    <xf numFmtId="4" fontId="6" fillId="0" borderId="98" xfId="0" applyNumberFormat="1" applyFont="1" applyFill="1" applyBorder="1" applyAlignment="1" applyProtection="1">
      <alignment horizontal="left" vertical="center" indent="1"/>
    </xf>
    <xf numFmtId="0" fontId="6" fillId="0" borderId="29" xfId="0" quotePrefix="1" applyFont="1" applyBorder="1" applyAlignment="1" applyProtection="1">
      <alignment horizontal="right"/>
    </xf>
    <xf numFmtId="4" fontId="5" fillId="3" borderId="44" xfId="1" applyNumberFormat="1" applyFont="1" applyFill="1" applyBorder="1" applyProtection="1"/>
    <xf numFmtId="4" fontId="5" fillId="3" borderId="42" xfId="1" applyNumberFormat="1" applyFont="1" applyFill="1" applyBorder="1" applyProtection="1"/>
    <xf numFmtId="165" fontId="6" fillId="3" borderId="34" xfId="0" applyNumberFormat="1" applyFont="1" applyFill="1" applyBorder="1" applyAlignment="1" applyProtection="1">
      <alignment horizontal="center" vertical="center"/>
    </xf>
    <xf numFmtId="4" fontId="5" fillId="0" borderId="44" xfId="1" applyNumberFormat="1" applyFont="1" applyFill="1" applyBorder="1" applyProtection="1"/>
    <xf numFmtId="4" fontId="5" fillId="0" borderId="43" xfId="1" applyNumberFormat="1" applyFont="1" applyFill="1" applyBorder="1" applyProtection="1"/>
    <xf numFmtId="2" fontId="6" fillId="3" borderId="34" xfId="0" applyNumberFormat="1" applyFont="1" applyFill="1" applyBorder="1" applyAlignment="1" applyProtection="1">
      <alignment horizontal="center" vertical="center"/>
    </xf>
    <xf numFmtId="4" fontId="5" fillId="0" borderId="44" xfId="1" applyNumberFormat="1" applyFont="1" applyFill="1" applyBorder="1" applyAlignment="1" applyProtection="1">
      <alignment horizontal="right"/>
    </xf>
    <xf numFmtId="4" fontId="5" fillId="0" borderId="43" xfId="1" quotePrefix="1" applyNumberFormat="1" applyFont="1" applyFill="1" applyBorder="1" applyAlignment="1" applyProtection="1">
      <alignment horizontal="right"/>
    </xf>
    <xf numFmtId="4" fontId="10" fillId="0" borderId="31" xfId="1" quotePrefix="1" applyNumberFormat="1" applyFont="1" applyBorder="1" applyAlignment="1" applyProtection="1">
      <alignment horizontal="right"/>
    </xf>
    <xf numFmtId="4" fontId="11" fillId="0" borderId="44" xfId="1" applyNumberFormat="1" applyFont="1" applyFill="1" applyBorder="1" applyProtection="1"/>
    <xf numFmtId="4" fontId="11" fillId="0" borderId="43" xfId="1" applyNumberFormat="1" applyFont="1" applyFill="1" applyBorder="1" applyProtection="1"/>
    <xf numFmtId="165" fontId="6" fillId="0" borderId="29" xfId="0" applyNumberFormat="1" applyFont="1" applyBorder="1" applyAlignment="1" applyProtection="1">
      <alignment horizontal="right"/>
    </xf>
    <xf numFmtId="4" fontId="11" fillId="0" borderId="31" xfId="1" applyNumberFormat="1" applyFont="1" applyFill="1" applyBorder="1" applyProtection="1"/>
    <xf numFmtId="4" fontId="11" fillId="0" borderId="30" xfId="1" applyNumberFormat="1" applyFont="1" applyFill="1" applyBorder="1" applyProtection="1"/>
    <xf numFmtId="0" fontId="6" fillId="0" borderId="0" xfId="0" quotePrefix="1" applyFont="1" applyBorder="1" applyAlignment="1" applyProtection="1">
      <alignment horizontal="right"/>
    </xf>
    <xf numFmtId="4" fontId="10" fillId="0" borderId="93" xfId="1" quotePrefix="1" applyNumberFormat="1" applyFont="1" applyBorder="1" applyAlignment="1" applyProtection="1">
      <alignment horizontal="right"/>
    </xf>
    <xf numFmtId="4" fontId="11" fillId="0" borderId="20" xfId="1" quotePrefix="1" applyNumberFormat="1" applyFont="1" applyBorder="1" applyAlignment="1" applyProtection="1">
      <alignment horizontal="right"/>
    </xf>
    <xf numFmtId="165" fontId="6" fillId="0" borderId="5" xfId="0" applyNumberFormat="1" applyFont="1" applyBorder="1" applyAlignment="1" applyProtection="1">
      <alignment horizontal="right"/>
    </xf>
    <xf numFmtId="4" fontId="11" fillId="3" borderId="93" xfId="1" applyNumberFormat="1" applyFont="1" applyFill="1" applyBorder="1" applyProtection="1"/>
    <xf numFmtId="4" fontId="11" fillId="3" borderId="0" xfId="1" applyNumberFormat="1" applyFont="1" applyFill="1" applyBorder="1" applyProtection="1"/>
    <xf numFmtId="4" fontId="11" fillId="3" borderId="56" xfId="1" applyNumberFormat="1" applyFont="1" applyFill="1" applyBorder="1" applyProtection="1"/>
    <xf numFmtId="4" fontId="6" fillId="0" borderId="61" xfId="1" quotePrefix="1" applyNumberFormat="1" applyFont="1" applyBorder="1" applyAlignment="1" applyProtection="1">
      <alignment horizontal="right"/>
    </xf>
    <xf numFmtId="165" fontId="6" fillId="0" borderId="60" xfId="0" applyNumberFormat="1" applyFont="1" applyBorder="1" applyAlignment="1" applyProtection="1">
      <alignment horizontal="right"/>
    </xf>
    <xf numFmtId="4" fontId="6" fillId="0" borderId="62" xfId="0" applyNumberFormat="1" applyFont="1" applyFill="1" applyBorder="1" applyAlignment="1" applyProtection="1">
      <alignment horizontal="left" indent="1"/>
    </xf>
    <xf numFmtId="4" fontId="6" fillId="0" borderId="30" xfId="0" applyNumberFormat="1" applyFont="1" applyFill="1" applyBorder="1" applyAlignment="1" applyProtection="1">
      <alignment horizontal="left" vertical="center" indent="1"/>
    </xf>
    <xf numFmtId="4" fontId="5" fillId="0" borderId="32" xfId="0" applyNumberFormat="1" applyFont="1" applyBorder="1" applyProtection="1"/>
    <xf numFmtId="4" fontId="11" fillId="3" borderId="44" xfId="0" applyNumberFormat="1" applyFont="1" applyFill="1" applyBorder="1" applyProtection="1"/>
    <xf numFmtId="4" fontId="11" fillId="3" borderId="43" xfId="0" applyNumberFormat="1" applyFont="1" applyFill="1" applyBorder="1" applyProtection="1"/>
    <xf numFmtId="4" fontId="6" fillId="0" borderId="93" xfId="1" applyNumberFormat="1" applyFont="1" applyBorder="1" applyProtection="1"/>
    <xf numFmtId="4" fontId="6" fillId="0" borderId="6" xfId="1" applyNumberFormat="1" applyFont="1" applyBorder="1" applyProtection="1"/>
    <xf numFmtId="4" fontId="16" fillId="0" borderId="32" xfId="0" quotePrefix="1" applyNumberFormat="1" applyFont="1" applyBorder="1" applyAlignment="1" applyProtection="1">
      <alignment horizontal="right"/>
    </xf>
    <xf numFmtId="4" fontId="16" fillId="0" borderId="33" xfId="0" quotePrefix="1" applyNumberFormat="1" applyFont="1" applyBorder="1" applyAlignment="1" applyProtection="1">
      <alignment horizontal="right"/>
    </xf>
    <xf numFmtId="0" fontId="6" fillId="0" borderId="41" xfId="0" quotePrefix="1" applyFont="1" applyBorder="1" applyAlignment="1" applyProtection="1">
      <alignment horizontal="right"/>
    </xf>
    <xf numFmtId="4" fontId="11" fillId="0" borderId="32" xfId="0" applyNumberFormat="1" applyFont="1" applyBorder="1" applyProtection="1"/>
    <xf numFmtId="4" fontId="11" fillId="0" borderId="33" xfId="0" applyNumberFormat="1" applyFont="1" applyBorder="1" applyProtection="1"/>
    <xf numFmtId="4" fontId="5" fillId="3" borderId="43" xfId="0" applyNumberFormat="1" applyFont="1" applyFill="1" applyBorder="1" applyProtection="1"/>
    <xf numFmtId="4" fontId="16" fillId="0" borderId="20" xfId="0" quotePrefix="1" applyNumberFormat="1" applyFont="1" applyBorder="1" applyAlignment="1" applyProtection="1">
      <alignment horizontal="right"/>
    </xf>
    <xf numFmtId="4" fontId="16" fillId="0" borderId="7" xfId="0" quotePrefix="1" applyNumberFormat="1" applyFont="1" applyBorder="1" applyAlignment="1" applyProtection="1">
      <alignment horizontal="right"/>
    </xf>
    <xf numFmtId="0" fontId="6" fillId="0" borderId="48" xfId="0" quotePrefix="1" applyFont="1" applyBorder="1" applyAlignment="1" applyProtection="1">
      <alignment horizontal="right"/>
    </xf>
    <xf numFmtId="4" fontId="6" fillId="0" borderId="49" xfId="1" quotePrefix="1" applyNumberFormat="1" applyFont="1" applyBorder="1" applyAlignment="1" applyProtection="1">
      <alignment horizontal="right"/>
    </xf>
    <xf numFmtId="4" fontId="6" fillId="0" borderId="50" xfId="1" quotePrefix="1" applyNumberFormat="1" applyFont="1" applyBorder="1" applyAlignment="1" applyProtection="1">
      <alignment horizontal="right"/>
    </xf>
    <xf numFmtId="165" fontId="6" fillId="0" borderId="47" xfId="0" applyNumberFormat="1" applyFont="1" applyBorder="1" applyAlignment="1" applyProtection="1">
      <alignment horizontal="right"/>
    </xf>
    <xf numFmtId="4" fontId="6" fillId="0" borderId="103" xfId="1" quotePrefix="1" applyNumberFormat="1" applyFont="1" applyBorder="1" applyAlignment="1" applyProtection="1">
      <alignment horizontal="right"/>
    </xf>
    <xf numFmtId="4" fontId="6" fillId="0" borderId="11" xfId="1" quotePrefix="1" applyNumberFormat="1" applyFont="1" applyBorder="1" applyAlignment="1" applyProtection="1">
      <alignment horizontal="right"/>
    </xf>
    <xf numFmtId="4" fontId="5" fillId="0" borderId="49" xfId="1" quotePrefix="1" applyNumberFormat="1" applyFont="1" applyBorder="1" applyAlignment="1" applyProtection="1">
      <alignment horizontal="right"/>
    </xf>
    <xf numFmtId="4" fontId="5" fillId="0" borderId="51" xfId="1" quotePrefix="1" applyNumberFormat="1" applyFont="1" applyBorder="1" applyAlignment="1" applyProtection="1">
      <alignment horizontal="right"/>
    </xf>
    <xf numFmtId="4" fontId="6" fillId="0" borderId="51" xfId="1" quotePrefix="1" applyNumberFormat="1" applyFont="1" applyBorder="1" applyAlignment="1" applyProtection="1">
      <alignment horizontal="left" indent="1"/>
    </xf>
    <xf numFmtId="4" fontId="5" fillId="2" borderId="0" xfId="0" applyNumberFormat="1" applyFont="1" applyFill="1" applyBorder="1" applyAlignment="1" applyProtection="1">
      <alignment vertical="center"/>
    </xf>
    <xf numFmtId="4" fontId="5" fillId="2" borderId="6" xfId="0" applyNumberFormat="1" applyFont="1" applyFill="1" applyBorder="1" applyAlignment="1" applyProtection="1">
      <alignment vertical="center"/>
    </xf>
    <xf numFmtId="0" fontId="6" fillId="2" borderId="29" xfId="0" applyFont="1" applyFill="1" applyBorder="1" applyAlignment="1" applyProtection="1">
      <alignment horizontal="right" vertical="center"/>
    </xf>
    <xf numFmtId="4" fontId="5" fillId="2" borderId="29" xfId="0" applyNumberFormat="1" applyFont="1" applyFill="1" applyBorder="1" applyAlignment="1" applyProtection="1">
      <alignment vertical="center"/>
    </xf>
    <xf numFmtId="4" fontId="5" fillId="2" borderId="30" xfId="0" applyNumberFormat="1" applyFont="1" applyFill="1" applyBorder="1" applyAlignment="1" applyProtection="1">
      <alignment vertical="center"/>
    </xf>
    <xf numFmtId="4" fontId="6" fillId="2" borderId="30" xfId="0" applyNumberFormat="1" applyFont="1" applyFill="1" applyBorder="1" applyAlignment="1" applyProtection="1">
      <alignment horizontal="left" vertical="center" indent="1"/>
    </xf>
    <xf numFmtId="0" fontId="6" fillId="0" borderId="17" xfId="0" applyFont="1" applyBorder="1" applyProtection="1"/>
    <xf numFmtId="4" fontId="12" fillId="3" borderId="36" xfId="0" applyNumberFormat="1" applyFont="1" applyFill="1" applyBorder="1" applyProtection="1"/>
    <xf numFmtId="4" fontId="12" fillId="3" borderId="38" xfId="0" applyNumberFormat="1" applyFont="1" applyFill="1" applyBorder="1" applyProtection="1"/>
    <xf numFmtId="4" fontId="13" fillId="0" borderId="53" xfId="0" applyNumberFormat="1" applyFont="1" applyBorder="1" applyProtection="1"/>
    <xf numFmtId="4" fontId="12" fillId="0" borderId="15" xfId="0" applyNumberFormat="1" applyFont="1" applyFill="1" applyBorder="1" applyProtection="1"/>
    <xf numFmtId="4" fontId="12" fillId="0" borderId="16" xfId="0" applyNumberFormat="1" applyFont="1" applyFill="1" applyBorder="1" applyProtection="1"/>
    <xf numFmtId="0" fontId="0" fillId="0" borderId="53" xfId="0" applyBorder="1" applyProtection="1"/>
    <xf numFmtId="4" fontId="0" fillId="0" borderId="52" xfId="0" applyNumberFormat="1" applyBorder="1" applyProtection="1"/>
    <xf numFmtId="4" fontId="0" fillId="0" borderId="16" xfId="0" applyNumberFormat="1" applyBorder="1" applyProtection="1"/>
    <xf numFmtId="4" fontId="6" fillId="0" borderId="16" xfId="0" applyNumberFormat="1" applyFont="1" applyBorder="1" applyAlignment="1" applyProtection="1">
      <alignment horizontal="left" indent="1"/>
    </xf>
    <xf numFmtId="0" fontId="6" fillId="0" borderId="24" xfId="0" applyFont="1" applyBorder="1" applyAlignment="1" applyProtection="1">
      <alignment horizontal="centerContinuous" vertical="center"/>
    </xf>
    <xf numFmtId="4" fontId="5" fillId="0" borderId="32" xfId="0" applyNumberFormat="1" applyFont="1" applyBorder="1" applyAlignment="1" applyProtection="1">
      <alignment vertical="center"/>
    </xf>
    <xf numFmtId="4" fontId="5" fillId="0" borderId="33" xfId="0" applyNumberFormat="1" applyFont="1" applyBorder="1" applyAlignment="1" applyProtection="1">
      <alignment vertical="center"/>
    </xf>
    <xf numFmtId="4" fontId="11" fillId="0" borderId="24" xfId="0" applyNumberFormat="1" applyFont="1" applyBorder="1" applyAlignment="1" applyProtection="1">
      <alignment vertical="center"/>
    </xf>
    <xf numFmtId="4" fontId="5" fillId="0" borderId="93" xfId="0" applyNumberFormat="1" applyFont="1" applyBorder="1" applyAlignment="1" applyProtection="1">
      <alignment vertical="center"/>
    </xf>
    <xf numFmtId="4" fontId="5" fillId="0" borderId="7" xfId="0" applyNumberFormat="1" applyFont="1" applyBorder="1" applyAlignment="1" applyProtection="1">
      <alignment vertical="center"/>
    </xf>
    <xf numFmtId="0" fontId="0" fillId="0" borderId="29" xfId="0" applyBorder="1" applyProtection="1"/>
    <xf numFmtId="4" fontId="5" fillId="0" borderId="102" xfId="0" applyNumberFormat="1" applyFont="1" applyBorder="1" applyAlignment="1" applyProtection="1">
      <alignment vertical="center"/>
    </xf>
    <xf numFmtId="4" fontId="6" fillId="0" borderId="102" xfId="0" applyNumberFormat="1" applyFont="1" applyBorder="1" applyAlignment="1" applyProtection="1">
      <alignment horizontal="left" vertical="center" indent="1"/>
    </xf>
    <xf numFmtId="0" fontId="6" fillId="0" borderId="34" xfId="0" applyFont="1" applyBorder="1" applyAlignment="1" applyProtection="1">
      <alignment horizontal="centerContinuous" vertical="center"/>
    </xf>
    <xf numFmtId="4" fontId="11" fillId="0" borderId="42" xfId="0" applyNumberFormat="1" applyFont="1" applyBorder="1" applyProtection="1"/>
    <xf numFmtId="4" fontId="11" fillId="0" borderId="43" xfId="0" applyNumberFormat="1" applyFont="1" applyBorder="1" applyProtection="1"/>
    <xf numFmtId="4" fontId="5" fillId="0" borderId="34" xfId="0" applyNumberFormat="1" applyFont="1" applyBorder="1" applyAlignment="1" applyProtection="1">
      <alignment vertical="center"/>
    </xf>
    <xf numFmtId="0" fontId="0" fillId="0" borderId="54" xfId="0" applyBorder="1" applyProtection="1"/>
    <xf numFmtId="4" fontId="11" fillId="0" borderId="42" xfId="1" applyNumberFormat="1" applyFont="1" applyBorder="1" applyProtection="1"/>
    <xf numFmtId="4" fontId="11" fillId="0" borderId="43" xfId="1" applyNumberFormat="1" applyFont="1" applyBorder="1" applyProtection="1"/>
    <xf numFmtId="0" fontId="6" fillId="0" borderId="60" xfId="0" applyFont="1" applyBorder="1" applyAlignment="1" applyProtection="1">
      <alignment horizontal="centerContinuous" vertical="center"/>
    </xf>
    <xf numFmtId="4" fontId="11" fillId="0" borderId="63" xfId="0" applyNumberFormat="1" applyFont="1" applyBorder="1" applyProtection="1"/>
    <xf numFmtId="4" fontId="11" fillId="0" borderId="64" xfId="0" applyNumberFormat="1" applyFont="1" applyBorder="1" applyProtection="1"/>
    <xf numFmtId="4" fontId="5" fillId="0" borderId="60" xfId="0" applyNumberFormat="1" applyFont="1" applyBorder="1" applyAlignment="1" applyProtection="1">
      <alignment vertical="center"/>
    </xf>
    <xf numFmtId="4" fontId="11" fillId="3" borderId="49" xfId="1" applyNumberFormat="1" applyFont="1" applyFill="1" applyBorder="1" applyProtection="1"/>
    <xf numFmtId="4" fontId="11" fillId="3" borderId="51" xfId="1" applyNumberFormat="1" applyFont="1" applyFill="1" applyBorder="1" applyProtection="1"/>
    <xf numFmtId="0" fontId="6" fillId="0" borderId="65" xfId="0" applyFont="1" applyBorder="1" applyProtection="1"/>
    <xf numFmtId="4" fontId="11" fillId="0" borderId="63" xfId="1" applyNumberFormat="1" applyFont="1" applyBorder="1" applyProtection="1"/>
    <xf numFmtId="4" fontId="11" fillId="0" borderId="64" xfId="1" applyNumberFormat="1" applyFont="1" applyBorder="1" applyProtection="1"/>
    <xf numFmtId="4" fontId="6" fillId="0" borderId="64" xfId="1" applyNumberFormat="1" applyFont="1" applyFill="1" applyBorder="1" applyAlignment="1" applyProtection="1">
      <alignment horizontal="left" indent="1"/>
    </xf>
    <xf numFmtId="0" fontId="17" fillId="4" borderId="67" xfId="0" applyFont="1" applyFill="1" applyBorder="1" applyProtection="1"/>
    <xf numFmtId="4" fontId="17" fillId="4" borderId="68" xfId="0" applyNumberFormat="1" applyFont="1" applyFill="1" applyBorder="1" applyProtection="1"/>
    <xf numFmtId="4" fontId="17" fillId="4" borderId="69" xfId="0" applyNumberFormat="1" applyFont="1" applyFill="1" applyBorder="1" applyProtection="1"/>
    <xf numFmtId="4" fontId="17" fillId="4" borderId="93" xfId="0" applyNumberFormat="1" applyFont="1" applyFill="1" applyBorder="1" applyProtection="1"/>
    <xf numFmtId="4" fontId="17" fillId="4" borderId="6" xfId="0" applyNumberFormat="1" applyFont="1" applyFill="1" applyBorder="1" applyProtection="1"/>
    <xf numFmtId="0" fontId="17" fillId="4" borderId="70" xfId="0" applyFont="1" applyFill="1" applyBorder="1" applyProtection="1"/>
    <xf numFmtId="4" fontId="6" fillId="4" borderId="69" xfId="0" applyNumberFormat="1" applyFont="1" applyFill="1" applyBorder="1" applyAlignment="1" applyProtection="1">
      <alignment horizontal="left" indent="1"/>
    </xf>
    <xf numFmtId="0" fontId="6" fillId="4" borderId="24" xfId="0" applyFont="1" applyFill="1" applyBorder="1" applyAlignment="1" applyProtection="1">
      <alignment horizontal="centerContinuous" vertical="center"/>
    </xf>
    <xf numFmtId="4" fontId="6" fillId="4" borderId="31" xfId="0" applyNumberFormat="1" applyFont="1" applyFill="1" applyBorder="1" applyProtection="1"/>
    <xf numFmtId="4" fontId="6" fillId="4" borderId="33" xfId="0" applyNumberFormat="1" applyFont="1" applyFill="1" applyBorder="1" applyProtection="1"/>
    <xf numFmtId="4" fontId="6" fillId="4" borderId="29" xfId="0" applyNumberFormat="1" applyFont="1" applyFill="1" applyBorder="1" applyAlignment="1" applyProtection="1">
      <alignment vertical="center"/>
    </xf>
    <xf numFmtId="4" fontId="6" fillId="4" borderId="31" xfId="1" applyNumberFormat="1" applyFont="1" applyFill="1" applyBorder="1" applyProtection="1"/>
    <xf numFmtId="0" fontId="14" fillId="4" borderId="24" xfId="0" applyFont="1" applyFill="1" applyBorder="1" applyProtection="1"/>
    <xf numFmtId="4" fontId="6" fillId="4" borderId="20" xfId="1" applyNumberFormat="1" applyFont="1" applyFill="1" applyBorder="1" applyProtection="1"/>
    <xf numFmtId="4" fontId="6" fillId="4" borderId="7" xfId="0" applyNumberFormat="1" applyFont="1" applyFill="1" applyBorder="1" applyProtection="1"/>
    <xf numFmtId="4" fontId="6" fillId="0" borderId="33" xfId="0" applyNumberFormat="1" applyFont="1" applyFill="1" applyBorder="1" applyAlignment="1" applyProtection="1">
      <alignment horizontal="left" indent="1"/>
    </xf>
    <xf numFmtId="0" fontId="6" fillId="4" borderId="60" xfId="0" applyFont="1" applyFill="1" applyBorder="1" applyAlignment="1" applyProtection="1">
      <alignment horizontal="centerContinuous" vertical="center"/>
    </xf>
    <xf numFmtId="4" fontId="6" fillId="4" borderId="74" xfId="0" applyNumberFormat="1" applyFont="1" applyFill="1" applyBorder="1" applyProtection="1"/>
    <xf numFmtId="4" fontId="6" fillId="4" borderId="75" xfId="0" applyNumberFormat="1" applyFont="1" applyFill="1" applyBorder="1" applyProtection="1"/>
    <xf numFmtId="4" fontId="6" fillId="4" borderId="60" xfId="0" applyNumberFormat="1" applyFont="1" applyFill="1" applyBorder="1" applyAlignment="1" applyProtection="1">
      <alignment vertical="center"/>
    </xf>
    <xf numFmtId="4" fontId="6" fillId="4" borderId="61" xfId="1" applyNumberFormat="1" applyFont="1" applyFill="1" applyBorder="1" applyProtection="1"/>
    <xf numFmtId="4" fontId="6" fillId="4" borderId="64" xfId="1" applyNumberFormat="1" applyFont="1" applyFill="1" applyBorder="1" applyProtection="1"/>
    <xf numFmtId="0" fontId="6" fillId="4" borderId="60" xfId="0" applyFont="1" applyFill="1" applyBorder="1" applyProtection="1"/>
    <xf numFmtId="4" fontId="6" fillId="4" borderId="63" xfId="1" applyNumberFormat="1" applyFont="1" applyFill="1" applyBorder="1" applyProtection="1"/>
    <xf numFmtId="4" fontId="6" fillId="0" borderId="62" xfId="1" applyNumberFormat="1" applyFont="1" applyFill="1" applyBorder="1" applyAlignment="1" applyProtection="1">
      <alignment horizontal="left" indent="1"/>
    </xf>
    <xf numFmtId="165" fontId="6" fillId="0" borderId="24" xfId="0" applyNumberFormat="1" applyFont="1" applyBorder="1" applyAlignment="1" applyProtection="1">
      <alignment horizontal="center"/>
    </xf>
    <xf numFmtId="4" fontId="6" fillId="5" borderId="31" xfId="0" applyNumberFormat="1" applyFont="1" applyFill="1" applyBorder="1" applyProtection="1"/>
    <xf numFmtId="1" fontId="6" fillId="0" borderId="24" xfId="0" applyNumberFormat="1" applyFont="1" applyBorder="1" applyAlignment="1" applyProtection="1">
      <alignment horizontal="center"/>
    </xf>
    <xf numFmtId="4" fontId="5" fillId="3" borderId="44" xfId="0" applyNumberFormat="1" applyFont="1" applyFill="1" applyBorder="1" applyProtection="1"/>
    <xf numFmtId="4" fontId="6" fillId="5" borderId="32" xfId="0" applyNumberFormat="1" applyFont="1" applyFill="1" applyBorder="1" applyProtection="1"/>
    <xf numFmtId="4" fontId="5" fillId="3" borderId="31" xfId="0" applyNumberFormat="1" applyFont="1" applyFill="1" applyBorder="1" applyProtection="1"/>
    <xf numFmtId="4" fontId="5" fillId="3" borderId="33" xfId="0" applyNumberFormat="1" applyFont="1" applyFill="1" applyBorder="1" applyProtection="1"/>
    <xf numFmtId="4" fontId="6" fillId="0" borderId="32" xfId="0" applyNumberFormat="1" applyFont="1" applyBorder="1" applyProtection="1"/>
    <xf numFmtId="4" fontId="6" fillId="5" borderId="43" xfId="0" applyNumberFormat="1" applyFont="1" applyFill="1" applyBorder="1" applyAlignment="1" applyProtection="1">
      <alignment horizontal="left" indent="1"/>
    </xf>
    <xf numFmtId="4" fontId="5" fillId="5" borderId="31" xfId="0" applyNumberFormat="1" applyFont="1" applyFill="1" applyBorder="1" applyProtection="1"/>
    <xf numFmtId="4" fontId="5" fillId="5" borderId="32" xfId="0" applyNumberFormat="1" applyFont="1" applyFill="1" applyBorder="1" applyProtection="1"/>
    <xf numFmtId="165" fontId="0" fillId="0" borderId="29" xfId="0" applyNumberFormat="1" applyBorder="1" applyAlignment="1" applyProtection="1">
      <alignment horizontal="right"/>
    </xf>
    <xf numFmtId="165" fontId="0" fillId="0" borderId="24" xfId="0" applyNumberFormat="1" applyBorder="1" applyAlignment="1" applyProtection="1">
      <alignment horizontal="right"/>
    </xf>
    <xf numFmtId="4" fontId="11" fillId="3" borderId="92" xfId="1" applyNumberFormat="1" applyFont="1" applyFill="1" applyBorder="1" applyProtection="1"/>
    <xf numFmtId="4" fontId="11" fillId="3" borderId="94" xfId="1" applyNumberFormat="1" applyFont="1" applyFill="1" applyBorder="1" applyProtection="1"/>
    <xf numFmtId="1" fontId="6" fillId="0" borderId="29" xfId="0" applyNumberFormat="1" applyFont="1" applyBorder="1" applyAlignment="1" applyProtection="1">
      <alignment horizontal="center"/>
    </xf>
    <xf numFmtId="4" fontId="5" fillId="3" borderId="43" xfId="1" applyNumberFormat="1" applyFont="1" applyFill="1" applyBorder="1" applyProtection="1"/>
    <xf numFmtId="4" fontId="5" fillId="0" borderId="33" xfId="0" applyNumberFormat="1" applyFont="1" applyBorder="1" applyProtection="1"/>
    <xf numFmtId="4" fontId="5" fillId="3" borderId="33" xfId="1" applyNumberFormat="1" applyFont="1" applyFill="1" applyBorder="1" applyProtection="1"/>
    <xf numFmtId="165" fontId="6" fillId="0" borderId="35" xfId="0" applyNumberFormat="1" applyFont="1" applyBorder="1" applyAlignment="1" applyProtection="1">
      <alignment horizontal="center"/>
    </xf>
    <xf numFmtId="4" fontId="5" fillId="5" borderId="36" xfId="0" applyNumberFormat="1" applyFont="1" applyFill="1" applyBorder="1" applyProtection="1"/>
    <xf numFmtId="4" fontId="5" fillId="0" borderId="38" xfId="0" applyNumberFormat="1" applyFont="1" applyBorder="1" applyProtection="1"/>
    <xf numFmtId="1" fontId="6" fillId="0" borderId="35" xfId="0" applyNumberFormat="1" applyFont="1" applyBorder="1" applyAlignment="1" applyProtection="1">
      <alignment horizontal="center"/>
    </xf>
    <xf numFmtId="4" fontId="5" fillId="3" borderId="36" xfId="0" applyNumberFormat="1" applyFont="1" applyFill="1" applyBorder="1" applyProtection="1"/>
    <xf numFmtId="4" fontId="5" fillId="3" borderId="38" xfId="1" applyNumberFormat="1" applyFont="1" applyFill="1" applyBorder="1" applyProtection="1"/>
    <xf numFmtId="165" fontId="6" fillId="0" borderId="88" xfId="0" applyNumberFormat="1" applyFont="1" applyBorder="1" applyAlignment="1" applyProtection="1">
      <alignment horizontal="right"/>
    </xf>
    <xf numFmtId="4" fontId="5" fillId="5" borderId="37" xfId="0" applyNumberFormat="1" applyFont="1" applyFill="1" applyBorder="1" applyProtection="1"/>
    <xf numFmtId="4" fontId="6" fillId="0" borderId="38" xfId="0" applyNumberFormat="1" applyFont="1" applyBorder="1" applyAlignment="1" applyProtection="1">
      <alignment horizontal="left" indent="1"/>
    </xf>
    <xf numFmtId="0" fontId="6" fillId="4" borderId="72" xfId="0" quotePrefix="1" applyFont="1" applyFill="1" applyBorder="1" applyAlignment="1" applyProtection="1">
      <alignment horizontal="right" vertical="center"/>
    </xf>
    <xf numFmtId="4" fontId="5" fillId="4" borderId="73" xfId="0" applyNumberFormat="1" applyFont="1" applyFill="1" applyBorder="1" applyAlignment="1" applyProtection="1">
      <alignment horizontal="right" vertical="center"/>
    </xf>
    <xf numFmtId="4" fontId="5" fillId="4" borderId="74" xfId="0" applyNumberFormat="1" applyFont="1" applyFill="1" applyBorder="1" applyAlignment="1" applyProtection="1">
      <alignment horizontal="right" vertical="center"/>
    </xf>
    <xf numFmtId="0" fontId="6" fillId="4" borderId="72" xfId="0" applyFont="1" applyFill="1" applyBorder="1" applyAlignment="1" applyProtection="1">
      <alignment horizontal="right" vertical="center"/>
    </xf>
    <xf numFmtId="4" fontId="5" fillId="4" borderId="73" xfId="0" applyNumberFormat="1" applyFont="1" applyFill="1" applyBorder="1" applyAlignment="1" applyProtection="1">
      <alignment vertical="center"/>
    </xf>
    <xf numFmtId="4" fontId="5" fillId="4" borderId="75" xfId="0" applyNumberFormat="1" applyFont="1" applyFill="1" applyBorder="1" applyAlignment="1" applyProtection="1">
      <alignment vertical="center"/>
    </xf>
    <xf numFmtId="4" fontId="5" fillId="4" borderId="75" xfId="0" applyNumberFormat="1" applyFont="1" applyFill="1" applyBorder="1" applyAlignment="1" applyProtection="1">
      <alignment horizontal="right" vertical="center"/>
    </xf>
    <xf numFmtId="4" fontId="6" fillId="4" borderId="75" xfId="0" applyNumberFormat="1" applyFont="1" applyFill="1" applyBorder="1" applyAlignment="1" applyProtection="1">
      <alignment horizontal="left" vertical="center" indent="1"/>
    </xf>
    <xf numFmtId="4" fontId="6" fillId="2" borderId="6" xfId="0" applyNumberFormat="1" applyFont="1" applyFill="1" applyBorder="1" applyAlignment="1" applyProtection="1">
      <alignment horizontal="left" vertical="center" indent="1"/>
    </xf>
    <xf numFmtId="0" fontId="5" fillId="0" borderId="24" xfId="0" applyFont="1" applyBorder="1" applyAlignment="1" applyProtection="1">
      <alignment vertical="center"/>
    </xf>
    <xf numFmtId="4" fontId="25" fillId="0" borderId="31" xfId="0" applyNumberFormat="1" applyFont="1" applyFill="1" applyBorder="1" applyAlignment="1" applyProtection="1">
      <alignment horizontal="center" vertical="center"/>
    </xf>
    <xf numFmtId="4" fontId="25" fillId="0" borderId="33" xfId="0" applyNumberFormat="1" applyFont="1" applyFill="1" applyBorder="1" applyAlignment="1" applyProtection="1">
      <alignment horizontal="center" vertical="center"/>
    </xf>
    <xf numFmtId="4" fontId="6" fillId="0" borderId="43" xfId="1" applyNumberFormat="1" applyFont="1" applyFill="1" applyBorder="1" applyAlignment="1" applyProtection="1">
      <alignment horizontal="left" indent="1"/>
    </xf>
    <xf numFmtId="0" fontId="5" fillId="0" borderId="35" xfId="0" applyFont="1" applyBorder="1" applyAlignment="1" applyProtection="1">
      <alignment vertical="center"/>
    </xf>
    <xf numFmtId="4" fontId="5" fillId="0" borderId="37" xfId="0" applyNumberFormat="1" applyFont="1" applyBorder="1" applyAlignment="1" applyProtection="1">
      <alignment vertical="center"/>
    </xf>
    <xf numFmtId="4" fontId="5" fillId="0" borderId="38" xfId="0" applyNumberFormat="1" applyFont="1" applyBorder="1" applyAlignment="1" applyProtection="1">
      <alignment vertical="center"/>
    </xf>
    <xf numFmtId="4" fontId="25" fillId="0" borderId="36" xfId="0" applyNumberFormat="1" applyFont="1" applyFill="1" applyBorder="1" applyAlignment="1" applyProtection="1">
      <alignment horizontal="center" vertical="center"/>
    </xf>
    <xf numFmtId="4" fontId="25" fillId="0" borderId="38" xfId="0" applyNumberFormat="1" applyFont="1" applyFill="1" applyBorder="1" applyAlignment="1" applyProtection="1">
      <alignment horizontal="center" vertical="center"/>
    </xf>
    <xf numFmtId="4" fontId="5" fillId="3" borderId="38" xfId="0" applyNumberFormat="1" applyFont="1" applyFill="1" applyBorder="1" applyProtection="1"/>
    <xf numFmtId="4" fontId="6" fillId="0" borderId="38" xfId="0" applyNumberFormat="1" applyFont="1" applyFill="1" applyBorder="1" applyAlignment="1" applyProtection="1">
      <alignment horizontal="left" indent="1"/>
    </xf>
    <xf numFmtId="0" fontId="6" fillId="4" borderId="77" xfId="0" quotePrefix="1" applyFont="1" applyFill="1" applyBorder="1" applyAlignment="1" applyProtection="1">
      <alignment horizontal="right" vertical="center"/>
    </xf>
    <xf numFmtId="4" fontId="5" fillId="4" borderId="78" xfId="0" applyNumberFormat="1" applyFont="1" applyFill="1" applyBorder="1" applyAlignment="1" applyProtection="1">
      <alignment horizontal="right" vertical="center"/>
    </xf>
    <xf numFmtId="4" fontId="5" fillId="4" borderId="79" xfId="0" applyNumberFormat="1" applyFont="1" applyFill="1" applyBorder="1" applyAlignment="1" applyProtection="1">
      <alignment horizontal="right" vertical="center"/>
    </xf>
    <xf numFmtId="0" fontId="6" fillId="4" borderId="77" xfId="0" applyFont="1" applyFill="1" applyBorder="1" applyAlignment="1" applyProtection="1">
      <alignment horizontal="right" vertical="center"/>
    </xf>
    <xf numFmtId="4" fontId="5" fillId="4" borderId="74" xfId="0" applyNumberFormat="1" applyFont="1" applyFill="1" applyBorder="1" applyAlignment="1" applyProtection="1">
      <alignment vertical="center"/>
    </xf>
    <xf numFmtId="0" fontId="6" fillId="4" borderId="81" xfId="0" quotePrefix="1" applyFont="1" applyFill="1" applyBorder="1" applyAlignment="1" applyProtection="1">
      <alignment horizontal="right" vertical="center"/>
    </xf>
    <xf numFmtId="4" fontId="5" fillId="4" borderId="82" xfId="0" quotePrefix="1" applyNumberFormat="1" applyFont="1" applyFill="1" applyBorder="1" applyAlignment="1" applyProtection="1">
      <alignment horizontal="right" vertical="center"/>
    </xf>
    <xf numFmtId="4" fontId="5" fillId="4" borderId="83" xfId="0" quotePrefix="1" applyNumberFormat="1" applyFont="1" applyFill="1" applyBorder="1" applyAlignment="1" applyProtection="1">
      <alignment horizontal="right" vertical="center"/>
    </xf>
    <xf numFmtId="0" fontId="6" fillId="4" borderId="81" xfId="0" applyFont="1" applyFill="1" applyBorder="1" applyAlignment="1" applyProtection="1">
      <alignment horizontal="right" vertical="center"/>
    </xf>
    <xf numFmtId="4" fontId="5" fillId="4" borderId="83" xfId="0" applyNumberFormat="1" applyFont="1" applyFill="1" applyBorder="1" applyAlignment="1" applyProtection="1">
      <alignment vertical="center"/>
    </xf>
    <xf numFmtId="4" fontId="5" fillId="4" borderId="84" xfId="0" applyNumberFormat="1" applyFont="1" applyFill="1" applyBorder="1" applyAlignment="1" applyProtection="1">
      <alignment vertical="center"/>
    </xf>
    <xf numFmtId="4" fontId="6" fillId="4" borderId="84" xfId="0" applyNumberFormat="1" applyFont="1" applyFill="1" applyBorder="1" applyAlignment="1" applyProtection="1">
      <alignment horizontal="left" vertical="center" indent="1"/>
    </xf>
    <xf numFmtId="0" fontId="18" fillId="4" borderId="17" xfId="0" quotePrefix="1" applyFont="1" applyFill="1" applyBorder="1" applyAlignment="1" applyProtection="1">
      <alignment horizontal="right" vertical="center"/>
    </xf>
    <xf numFmtId="4" fontId="23" fillId="4" borderId="15" xfId="0" applyNumberFormat="1" applyFont="1" applyFill="1" applyBorder="1" applyAlignment="1" applyProtection="1">
      <alignment horizontal="right" vertical="center"/>
    </xf>
    <xf numFmtId="4" fontId="23" fillId="4" borderId="52" xfId="0" applyNumberFormat="1" applyFont="1" applyFill="1" applyBorder="1" applyAlignment="1" applyProtection="1">
      <alignment horizontal="right" vertical="center"/>
    </xf>
    <xf numFmtId="0" fontId="18" fillId="4" borderId="17" xfId="0" applyFont="1" applyFill="1" applyBorder="1" applyAlignment="1" applyProtection="1">
      <alignment horizontal="right" vertical="center"/>
    </xf>
    <xf numFmtId="4" fontId="23" fillId="3" borderId="36" xfId="0" applyNumberFormat="1" applyFont="1" applyFill="1" applyBorder="1" applyAlignment="1" applyProtection="1">
      <alignment vertical="center"/>
    </xf>
    <xf numFmtId="4" fontId="23" fillId="3" borderId="38" xfId="0" applyNumberFormat="1" applyFont="1" applyFill="1" applyBorder="1" applyAlignment="1" applyProtection="1">
      <alignment vertical="center"/>
    </xf>
    <xf numFmtId="0" fontId="18" fillId="4" borderId="53" xfId="0" applyFont="1" applyFill="1" applyBorder="1" applyAlignment="1" applyProtection="1">
      <alignment horizontal="right" vertical="center"/>
    </xf>
    <xf numFmtId="4" fontId="23" fillId="4" borderId="52" xfId="0" applyNumberFormat="1" applyFont="1" applyFill="1" applyBorder="1" applyAlignment="1" applyProtection="1">
      <alignment vertical="center"/>
    </xf>
    <xf numFmtId="4" fontId="23" fillId="4" borderId="16" xfId="0" applyNumberFormat="1" applyFont="1" applyFill="1" applyBorder="1" applyAlignment="1" applyProtection="1">
      <alignment vertical="center"/>
    </xf>
    <xf numFmtId="4" fontId="6" fillId="0" borderId="16" xfId="0" applyNumberFormat="1" applyFont="1" applyFill="1" applyBorder="1" applyAlignment="1" applyProtection="1">
      <alignment horizontal="left" vertical="center" indent="1"/>
    </xf>
    <xf numFmtId="0" fontId="24" fillId="0" borderId="0" xfId="0" applyFont="1" applyAlignment="1" applyProtection="1">
      <alignment vertical="center"/>
    </xf>
    <xf numFmtId="4" fontId="5" fillId="4" borderId="73" xfId="0" quotePrefix="1" applyNumberFormat="1" applyFont="1" applyFill="1" applyBorder="1" applyAlignment="1" applyProtection="1">
      <alignment horizontal="right" vertical="center"/>
    </xf>
    <xf numFmtId="4" fontId="5" fillId="4" borderId="74" xfId="0" quotePrefix="1" applyNumberFormat="1" applyFont="1" applyFill="1" applyBorder="1" applyAlignment="1" applyProtection="1">
      <alignment horizontal="right" vertical="center"/>
    </xf>
    <xf numFmtId="4" fontId="6" fillId="0" borderId="75" xfId="0" applyNumberFormat="1" applyFont="1" applyFill="1" applyBorder="1" applyAlignment="1" applyProtection="1">
      <alignment horizontal="left" vertical="center" indent="1"/>
    </xf>
    <xf numFmtId="0" fontId="0" fillId="0" borderId="0" xfId="0" applyFont="1" applyAlignment="1" applyProtection="1">
      <alignment vertical="center"/>
    </xf>
    <xf numFmtId="0" fontId="18" fillId="4" borderId="106" xfId="0" quotePrefix="1" applyFont="1" applyFill="1" applyBorder="1" applyAlignment="1" applyProtection="1">
      <alignment horizontal="right" vertical="center"/>
    </xf>
    <xf numFmtId="4" fontId="23" fillId="4" borderId="106" xfId="0" applyNumberFormat="1" applyFont="1" applyFill="1" applyBorder="1" applyAlignment="1" applyProtection="1">
      <alignment horizontal="right" vertical="center"/>
    </xf>
    <xf numFmtId="0" fontId="18" fillId="4" borderId="106" xfId="0" applyFont="1" applyFill="1" applyBorder="1" applyAlignment="1" applyProtection="1">
      <alignment horizontal="right" vertical="center"/>
    </xf>
    <xf numFmtId="4" fontId="23" fillId="4" borderId="106" xfId="0" applyNumberFormat="1" applyFont="1" applyFill="1" applyBorder="1" applyAlignment="1" applyProtection="1">
      <alignment vertical="center"/>
    </xf>
    <xf numFmtId="4" fontId="6" fillId="4" borderId="107" xfId="0" applyNumberFormat="1" applyFont="1" applyFill="1" applyBorder="1" applyAlignment="1" applyProtection="1">
      <alignment horizontal="left" vertical="center" indent="1"/>
    </xf>
    <xf numFmtId="0" fontId="6" fillId="2" borderId="0" xfId="0" applyFont="1" applyFill="1" applyBorder="1" applyAlignment="1" applyProtection="1">
      <alignment horizontal="right" vertical="center"/>
    </xf>
    <xf numFmtId="0" fontId="6" fillId="2" borderId="5" xfId="0" applyFont="1" applyFill="1" applyBorder="1" applyAlignment="1" applyProtection="1">
      <alignment horizontal="right" vertical="center"/>
    </xf>
    <xf numFmtId="4" fontId="6" fillId="0" borderId="42" xfId="0" applyNumberFormat="1" applyFont="1" applyBorder="1" applyAlignment="1" applyProtection="1">
      <alignment horizontal="centerContinuous"/>
    </xf>
    <xf numFmtId="4" fontId="6" fillId="0" borderId="43" xfId="0" applyNumberFormat="1" applyFont="1" applyBorder="1" applyAlignment="1" applyProtection="1">
      <alignment horizontal="centerContinuous"/>
    </xf>
    <xf numFmtId="4" fontId="6" fillId="3" borderId="44" xfId="1" applyNumberFormat="1" applyFont="1" applyFill="1" applyBorder="1" applyProtection="1"/>
    <xf numFmtId="4" fontId="6" fillId="3" borderId="43" xfId="1" applyNumberFormat="1" applyFont="1" applyFill="1" applyBorder="1" applyProtection="1"/>
    <xf numFmtId="0" fontId="6" fillId="0" borderId="89" xfId="0" applyFont="1" applyBorder="1" applyProtection="1"/>
    <xf numFmtId="4" fontId="19" fillId="0" borderId="54" xfId="0" applyNumberFormat="1" applyFont="1" applyBorder="1" applyProtection="1"/>
    <xf numFmtId="4" fontId="19" fillId="0" borderId="43" xfId="0" applyNumberFormat="1" applyFont="1" applyBorder="1" applyProtection="1"/>
    <xf numFmtId="4" fontId="6" fillId="0" borderId="55" xfId="0" applyNumberFormat="1" applyFont="1" applyBorder="1" applyAlignment="1" applyProtection="1">
      <alignment horizontal="centerContinuous"/>
    </xf>
    <xf numFmtId="4" fontId="6" fillId="0" borderId="56" xfId="0" applyNumberFormat="1" applyFont="1" applyBorder="1" applyAlignment="1" applyProtection="1">
      <alignment horizontal="centerContinuous"/>
    </xf>
    <xf numFmtId="4" fontId="6" fillId="3" borderId="31" xfId="1" applyNumberFormat="1" applyFont="1" applyFill="1" applyBorder="1" applyProtection="1"/>
    <xf numFmtId="4" fontId="6" fillId="3" borderId="33" xfId="1" applyNumberFormat="1" applyFont="1" applyFill="1" applyBorder="1" applyProtection="1"/>
    <xf numFmtId="4" fontId="6" fillId="0" borderId="43" xfId="0" applyNumberFormat="1" applyFont="1" applyFill="1" applyBorder="1" applyAlignment="1" applyProtection="1">
      <alignment horizontal="left" indent="1"/>
    </xf>
    <xf numFmtId="0" fontId="20" fillId="0" borderId="60" xfId="0" applyFont="1" applyBorder="1" applyProtection="1"/>
    <xf numFmtId="4" fontId="6" fillId="3" borderId="61" xfId="1" applyNumberFormat="1" applyFont="1" applyFill="1" applyBorder="1" applyProtection="1"/>
    <xf numFmtId="4" fontId="6" fillId="3" borderId="64" xfId="1" applyNumberFormat="1" applyFont="1" applyFill="1" applyBorder="1" applyProtection="1"/>
    <xf numFmtId="0" fontId="0" fillId="0" borderId="65" xfId="0" applyBorder="1" applyProtection="1"/>
    <xf numFmtId="4" fontId="0" fillId="0" borderId="90" xfId="0" applyNumberFormat="1" applyBorder="1" applyProtection="1"/>
    <xf numFmtId="0" fontId="19" fillId="0" borderId="60" xfId="0" applyFont="1" applyBorder="1" applyProtection="1"/>
    <xf numFmtId="4" fontId="19" fillId="0" borderId="65" xfId="0" applyNumberFormat="1" applyFont="1" applyBorder="1" applyProtection="1"/>
    <xf numFmtId="4" fontId="19" fillId="0" borderId="62" xfId="0" applyNumberFormat="1" applyFont="1" applyBorder="1" applyProtection="1"/>
    <xf numFmtId="0" fontId="30" fillId="0" borderId="0" xfId="0" applyFont="1" applyProtection="1"/>
    <xf numFmtId="0" fontId="21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left"/>
    </xf>
    <xf numFmtId="0" fontId="9" fillId="0" borderId="0" xfId="0" applyFont="1" applyBorder="1" applyProtection="1"/>
    <xf numFmtId="0" fontId="30" fillId="0" borderId="0" xfId="0" applyFont="1" applyBorder="1" applyProtection="1"/>
    <xf numFmtId="0" fontId="31" fillId="0" borderId="0" xfId="0" applyFont="1" applyBorder="1" applyProtection="1"/>
    <xf numFmtId="0" fontId="30" fillId="3" borderId="57" xfId="0" applyFont="1" applyFill="1" applyBorder="1" applyAlignment="1" applyProtection="1">
      <alignment horizontal="left" vertical="center"/>
    </xf>
    <xf numFmtId="0" fontId="9" fillId="3" borderId="58" xfId="0" applyFont="1" applyFill="1" applyBorder="1" applyAlignment="1" applyProtection="1">
      <alignment horizontal="left" vertical="center"/>
    </xf>
    <xf numFmtId="0" fontId="31" fillId="3" borderId="58" xfId="0" applyFont="1" applyFill="1" applyBorder="1" applyProtection="1"/>
    <xf numFmtId="0" fontId="31" fillId="3" borderId="59" xfId="0" applyFont="1" applyFill="1" applyBorder="1" applyProtection="1"/>
    <xf numFmtId="0" fontId="30" fillId="6" borderId="57" xfId="0" applyFont="1" applyFill="1" applyBorder="1" applyAlignment="1" applyProtection="1">
      <alignment horizontal="left" vertical="center"/>
    </xf>
    <xf numFmtId="0" fontId="9" fillId="6" borderId="58" xfId="0" applyFont="1" applyFill="1" applyBorder="1" applyAlignment="1" applyProtection="1">
      <alignment horizontal="left" vertical="center"/>
    </xf>
    <xf numFmtId="0" fontId="31" fillId="6" borderId="58" xfId="0" applyFont="1" applyFill="1" applyBorder="1" applyProtection="1"/>
    <xf numFmtId="0" fontId="31" fillId="6" borderId="59" xfId="0" applyFont="1" applyFill="1" applyBorder="1" applyProtection="1"/>
    <xf numFmtId="38" fontId="6" fillId="0" borderId="0" xfId="0" applyNumberFormat="1" applyFont="1" applyProtection="1"/>
    <xf numFmtId="0" fontId="0" fillId="0" borderId="0" xfId="0" applyFill="1" applyProtection="1"/>
    <xf numFmtId="4" fontId="6" fillId="7" borderId="93" xfId="0" applyNumberFormat="1" applyFont="1" applyFill="1" applyBorder="1" applyProtection="1">
      <protection locked="0"/>
    </xf>
    <xf numFmtId="4" fontId="6" fillId="7" borderId="7" xfId="0" applyNumberFormat="1" applyFont="1" applyFill="1" applyBorder="1" applyProtection="1">
      <protection locked="0"/>
    </xf>
    <xf numFmtId="4" fontId="41" fillId="8" borderId="0" xfId="0" applyNumberFormat="1" applyFont="1" applyFill="1"/>
    <xf numFmtId="4" fontId="41" fillId="8" borderId="6" xfId="0" applyNumberFormat="1" applyFont="1" applyFill="1" applyBorder="1"/>
    <xf numFmtId="4" fontId="41" fillId="8" borderId="52" xfId="0" applyNumberFormat="1" applyFont="1" applyFill="1" applyBorder="1"/>
    <xf numFmtId="4" fontId="41" fillId="8" borderId="95" xfId="0" applyNumberFormat="1" applyFont="1" applyFill="1" applyBorder="1"/>
    <xf numFmtId="4" fontId="41" fillId="8" borderId="130" xfId="0" applyNumberFormat="1" applyFont="1" applyFill="1" applyBorder="1"/>
    <xf numFmtId="4" fontId="41" fillId="8" borderId="145" xfId="0" applyNumberFormat="1" applyFont="1" applyFill="1" applyBorder="1"/>
    <xf numFmtId="4" fontId="41" fillId="8" borderId="20" xfId="0" applyNumberFormat="1" applyFont="1" applyFill="1" applyBorder="1"/>
    <xf numFmtId="4" fontId="20" fillId="8" borderId="93" xfId="0" applyNumberFormat="1" applyFont="1" applyFill="1" applyBorder="1" applyAlignment="1">
      <alignment vertical="top"/>
    </xf>
    <xf numFmtId="4" fontId="20" fillId="8" borderId="93" xfId="0" applyNumberFormat="1" applyFont="1" applyFill="1" applyBorder="1"/>
    <xf numFmtId="4" fontId="20" fillId="8" borderId="7" xfId="0" applyNumberFormat="1" applyFont="1" applyFill="1" applyBorder="1"/>
    <xf numFmtId="4" fontId="20" fillId="8" borderId="15" xfId="0" applyNumberFormat="1" applyFont="1" applyFill="1" applyBorder="1"/>
    <xf numFmtId="4" fontId="20" fillId="8" borderId="16" xfId="0" applyNumberFormat="1" applyFont="1" applyFill="1" applyBorder="1"/>
    <xf numFmtId="4" fontId="6" fillId="7" borderId="15" xfId="0" applyNumberFormat="1" applyFont="1" applyFill="1" applyBorder="1" applyProtection="1">
      <protection locked="0"/>
    </xf>
    <xf numFmtId="4" fontId="6" fillId="7" borderId="16" xfId="0" applyNumberFormat="1" applyFont="1" applyFill="1" applyBorder="1" applyProtection="1">
      <protection locked="0"/>
    </xf>
    <xf numFmtId="4" fontId="6" fillId="7" borderId="103" xfId="0" applyNumberFormat="1" applyFont="1" applyFill="1" applyBorder="1" applyProtection="1">
      <protection locked="0"/>
    </xf>
    <xf numFmtId="4" fontId="6" fillId="7" borderId="11" xfId="0" applyNumberFormat="1" applyFont="1" applyFill="1" applyBorder="1" applyProtection="1">
      <protection locked="0"/>
    </xf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5"/>
  <sheetViews>
    <sheetView showGridLines="0" tabSelected="1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ColWidth="9.140625" defaultRowHeight="15" x14ac:dyDescent="0.25"/>
  <cols>
    <col min="1" max="1" width="8.7109375" style="614" customWidth="1" collapsed="1"/>
    <col min="2" max="2" width="55.28515625" style="613" customWidth="1" collapsed="1"/>
    <col min="3" max="3" width="4.5703125" style="613" customWidth="1" collapsed="1"/>
    <col min="4" max="5" width="15.7109375" style="626" customWidth="1" collapsed="1"/>
    <col min="6" max="6" width="5.42578125" style="613" customWidth="1" collapsed="1"/>
    <col min="7" max="8" width="15.7109375" style="613" customWidth="1" collapsed="1"/>
    <col min="9" max="9" width="5.5703125" style="613" customWidth="1" collapsed="1"/>
    <col min="10" max="11" width="15.7109375" style="613" customWidth="1" collapsed="1"/>
    <col min="12" max="12" width="64.85546875" style="119" customWidth="1" collapsed="1"/>
    <col min="13" max="13" width="5.140625" style="119" customWidth="1" collapsed="1"/>
    <col min="14" max="16384" width="9.140625" style="119" collapsed="1"/>
  </cols>
  <sheetData>
    <row r="1" spans="1:21" s="16" customFormat="1" ht="17.25" customHeight="1" x14ac:dyDescent="0.3">
      <c r="B1" s="208" t="s">
        <v>0</v>
      </c>
      <c r="C1" s="205"/>
      <c r="D1" s="205"/>
      <c r="E1" s="205"/>
      <c r="F1" s="205"/>
      <c r="G1" s="205"/>
      <c r="H1" s="12"/>
      <c r="I1" s="12"/>
      <c r="J1" s="13" t="s">
        <v>349</v>
      </c>
      <c r="K1" s="209">
        <f>IF(ISBLANK('Werteliste-BIENE'!$E$1),"-",'Werteliste-BIENE'!$E$1)</f>
        <v>44652</v>
      </c>
    </row>
    <row r="2" spans="1:21" s="16" customFormat="1" ht="6" customHeight="1" x14ac:dyDescent="0.3">
      <c r="A2" s="205"/>
      <c r="B2" s="120"/>
      <c r="C2" s="120"/>
      <c r="D2" s="120"/>
      <c r="E2" s="120"/>
      <c r="F2" s="120"/>
      <c r="G2" s="120"/>
      <c r="H2" s="14"/>
      <c r="I2" s="14"/>
      <c r="J2" s="14"/>
      <c r="K2" s="14"/>
      <c r="L2" s="120"/>
    </row>
    <row r="3" spans="1:21" s="16" customFormat="1" ht="17.25" customHeight="1" x14ac:dyDescent="0.25">
      <c r="B3" s="207" t="s">
        <v>1</v>
      </c>
      <c r="C3" s="206"/>
      <c r="D3" s="206"/>
      <c r="E3" s="206"/>
      <c r="F3" s="206"/>
      <c r="G3" s="206"/>
      <c r="H3" s="15"/>
      <c r="I3" s="15"/>
      <c r="J3" s="15"/>
      <c r="K3" s="15"/>
      <c r="L3" s="120"/>
    </row>
    <row r="4" spans="1:21" s="16" customFormat="1" ht="14.25" customHeight="1" x14ac:dyDescent="0.25">
      <c r="A4" s="2"/>
      <c r="B4" s="2"/>
      <c r="C4" s="2"/>
      <c r="D4" s="2"/>
      <c r="E4" s="2"/>
      <c r="F4" s="2"/>
      <c r="H4" s="202"/>
      <c r="I4" s="190" t="s">
        <v>190</v>
      </c>
      <c r="J4" s="193" t="str">
        <f>IF(ISBLANK('Werteliste-BIENE'!$C$2),"-",'Werteliste-BIENE'!$C$2)</f>
        <v>Berlin</v>
      </c>
      <c r="K4" s="210"/>
      <c r="L4" s="120"/>
    </row>
    <row r="5" spans="1:21" s="16" customFormat="1" ht="14.25" customHeight="1" x14ac:dyDescent="0.25">
      <c r="A5" s="2"/>
      <c r="B5" s="2"/>
      <c r="C5" s="2"/>
      <c r="D5" s="2"/>
      <c r="E5" s="2"/>
      <c r="F5" s="2"/>
      <c r="H5" s="203"/>
      <c r="I5" s="191" t="s">
        <v>191</v>
      </c>
      <c r="J5" s="194" t="str">
        <f>IF(ISBLANK('Werteliste-BIENE'!$C$3),"-",'Werteliste-BIENE'!$C$3)</f>
        <v>März</v>
      </c>
      <c r="K5" s="211"/>
      <c r="L5" s="120"/>
    </row>
    <row r="6" spans="1:21" s="16" customFormat="1" ht="14.25" customHeight="1" x14ac:dyDescent="0.25">
      <c r="A6" s="2"/>
      <c r="B6" s="2"/>
      <c r="C6" s="2"/>
      <c r="D6" s="2"/>
      <c r="E6" s="2"/>
      <c r="F6" s="2"/>
      <c r="H6" s="204"/>
      <c r="I6" s="192" t="s">
        <v>192</v>
      </c>
      <c r="J6" s="195" t="str">
        <f>IF(ISBLANK('Werteliste-BIENE'!$C$4),"-",'Werteliste-BIENE'!$C$4)</f>
        <v>2022</v>
      </c>
      <c r="K6" s="212"/>
      <c r="L6" s="120"/>
    </row>
    <row r="7" spans="1:21" ht="6.75" customHeight="1" thickBot="1" x14ac:dyDescent="0.3">
      <c r="A7" s="17"/>
      <c r="B7" s="18"/>
      <c r="C7" s="18"/>
      <c r="D7" s="19"/>
      <c r="E7" s="19"/>
      <c r="F7" s="18"/>
      <c r="G7" s="18"/>
      <c r="H7" s="20"/>
      <c r="I7" s="18"/>
      <c r="J7" s="18"/>
      <c r="K7" s="21"/>
      <c r="L7" s="2"/>
    </row>
    <row r="8" spans="1:21" ht="17.25" customHeight="1" x14ac:dyDescent="0.25">
      <c r="A8" s="22"/>
      <c r="B8" s="23"/>
      <c r="C8" s="23"/>
      <c r="D8" s="24" t="s">
        <v>2</v>
      </c>
      <c r="E8" s="25"/>
      <c r="F8" s="26"/>
      <c r="G8" s="24" t="s">
        <v>3</v>
      </c>
      <c r="H8" s="25"/>
      <c r="I8" s="26"/>
      <c r="J8" s="24" t="s">
        <v>3</v>
      </c>
      <c r="K8" s="27"/>
      <c r="L8" s="266"/>
      <c r="M8" s="267"/>
      <c r="N8" s="267"/>
    </row>
    <row r="9" spans="1:21" x14ac:dyDescent="0.25">
      <c r="A9" s="28"/>
      <c r="B9" s="29"/>
      <c r="C9" s="30"/>
      <c r="D9" s="19" t="s">
        <v>4</v>
      </c>
      <c r="E9" s="31"/>
      <c r="F9" s="30"/>
      <c r="G9" s="19" t="s">
        <v>5</v>
      </c>
      <c r="H9" s="31"/>
      <c r="I9" s="30"/>
      <c r="J9" s="19" t="s">
        <v>6</v>
      </c>
      <c r="K9" s="32"/>
      <c r="L9" s="32" t="s">
        <v>327</v>
      </c>
      <c r="M9" s="267"/>
      <c r="N9" s="267"/>
    </row>
    <row r="10" spans="1:21" ht="15.75" thickBot="1" x14ac:dyDescent="0.3">
      <c r="A10" s="33"/>
      <c r="B10" s="30"/>
      <c r="C10" s="34"/>
      <c r="D10" s="35" t="s">
        <v>185</v>
      </c>
      <c r="E10" s="36"/>
      <c r="F10" s="34"/>
      <c r="G10" s="37"/>
      <c r="H10" s="36"/>
      <c r="I10" s="34"/>
      <c r="J10" s="37"/>
      <c r="K10" s="38"/>
      <c r="L10" s="38"/>
      <c r="M10" s="267"/>
      <c r="N10" s="267"/>
    </row>
    <row r="11" spans="1:21" x14ac:dyDescent="0.25">
      <c r="A11" s="33" t="s">
        <v>7</v>
      </c>
      <c r="B11" s="213" t="s">
        <v>205</v>
      </c>
      <c r="C11" s="39" t="s">
        <v>8</v>
      </c>
      <c r="D11" s="40" t="s">
        <v>9</v>
      </c>
      <c r="E11" s="41" t="s">
        <v>203</v>
      </c>
      <c r="F11" s="42" t="s">
        <v>10</v>
      </c>
      <c r="G11" s="43" t="s">
        <v>9</v>
      </c>
      <c r="H11" s="44" t="s">
        <v>203</v>
      </c>
      <c r="I11" s="45" t="s">
        <v>10</v>
      </c>
      <c r="J11" s="43" t="s">
        <v>9</v>
      </c>
      <c r="K11" s="44" t="s">
        <v>203</v>
      </c>
      <c r="L11" s="44"/>
      <c r="M11" s="267"/>
      <c r="N11" s="267"/>
      <c r="T11" s="267"/>
      <c r="U11" s="267"/>
    </row>
    <row r="12" spans="1:21" x14ac:dyDescent="0.25">
      <c r="A12" s="33"/>
      <c r="B12" s="30"/>
      <c r="C12" s="46"/>
      <c r="D12" s="47" t="str">
        <f>J5</f>
        <v>März</v>
      </c>
      <c r="E12" s="48" t="s">
        <v>204</v>
      </c>
      <c r="F12" s="49"/>
      <c r="G12" s="47" t="str">
        <f>J5</f>
        <v>März</v>
      </c>
      <c r="H12" s="48" t="s">
        <v>204</v>
      </c>
      <c r="I12" s="49"/>
      <c r="J12" s="47" t="str">
        <f>J5</f>
        <v>März</v>
      </c>
      <c r="K12" s="48" t="s">
        <v>204</v>
      </c>
      <c r="L12" s="48"/>
      <c r="M12" s="267"/>
      <c r="N12" s="267"/>
      <c r="T12" s="267"/>
      <c r="U12" s="267"/>
    </row>
    <row r="13" spans="1:21" ht="15.75" thickBot="1" x14ac:dyDescent="0.3">
      <c r="A13" s="50"/>
      <c r="B13" s="34"/>
      <c r="C13" s="51"/>
      <c r="D13" s="52" t="s">
        <v>11</v>
      </c>
      <c r="E13" s="53" t="s">
        <v>11</v>
      </c>
      <c r="F13" s="54" t="s">
        <v>186</v>
      </c>
      <c r="G13" s="55" t="s">
        <v>11</v>
      </c>
      <c r="H13" s="56" t="s">
        <v>11</v>
      </c>
      <c r="I13" s="57" t="s">
        <v>186</v>
      </c>
      <c r="J13" s="58" t="s">
        <v>11</v>
      </c>
      <c r="K13" s="59" t="s">
        <v>11</v>
      </c>
      <c r="L13" s="59"/>
      <c r="M13" s="267"/>
      <c r="N13" s="267"/>
      <c r="T13" s="267"/>
      <c r="U13" s="267"/>
    </row>
    <row r="14" spans="1:21" s="267" customFormat="1" ht="21" customHeight="1" x14ac:dyDescent="0.25">
      <c r="A14" s="60"/>
      <c r="B14" s="61" t="s">
        <v>194</v>
      </c>
      <c r="C14" s="268"/>
      <c r="D14" s="269"/>
      <c r="E14" s="270"/>
      <c r="F14" s="271"/>
      <c r="G14" s="272"/>
      <c r="H14" s="273"/>
      <c r="I14" s="271"/>
      <c r="J14" s="272"/>
      <c r="K14" s="273"/>
      <c r="L14" s="273"/>
    </row>
    <row r="15" spans="1:21" s="267" customFormat="1" ht="21" customHeight="1" x14ac:dyDescent="0.25">
      <c r="A15" s="62" t="s">
        <v>12</v>
      </c>
      <c r="B15" s="63" t="s">
        <v>13</v>
      </c>
      <c r="C15" s="274" t="s">
        <v>14</v>
      </c>
      <c r="D15" s="275"/>
      <c r="E15" s="276"/>
      <c r="F15" s="277">
        <v>42.5</v>
      </c>
      <c r="G15" s="278"/>
      <c r="H15" s="279"/>
      <c r="I15" s="280">
        <v>15</v>
      </c>
      <c r="J15" s="278"/>
      <c r="K15" s="279"/>
      <c r="L15" s="281"/>
    </row>
    <row r="16" spans="1:21" ht="15" customHeight="1" x14ac:dyDescent="0.25">
      <c r="A16" s="64" t="s">
        <v>15</v>
      </c>
      <c r="B16" s="65" t="s">
        <v>16</v>
      </c>
      <c r="C16" s="282"/>
      <c r="D16" s="283">
        <f>SUM(D17:D19)</f>
        <v>1109373124.46</v>
      </c>
      <c r="E16" s="284">
        <f>SUM(E17:E19)</f>
        <v>3483261026.98</v>
      </c>
      <c r="F16" s="285"/>
      <c r="G16" s="286"/>
      <c r="H16" s="287"/>
      <c r="I16" s="288"/>
      <c r="J16" s="289"/>
      <c r="K16" s="287"/>
      <c r="L16" s="290"/>
      <c r="M16" s="267"/>
      <c r="N16" s="267"/>
      <c r="T16" s="267"/>
      <c r="U16" s="267"/>
    </row>
    <row r="17" spans="1:21" x14ac:dyDescent="0.25">
      <c r="A17" s="66" t="s">
        <v>17</v>
      </c>
      <c r="B17" s="67" t="s">
        <v>19</v>
      </c>
      <c r="C17" s="282"/>
      <c r="D17" s="291">
        <f>'Werteliste-BIENE'!D7+'Werteliste-manuell'!E7</f>
        <v>20652.5</v>
      </c>
      <c r="E17" s="292">
        <f>'Werteliste-BIENE'!E7+'Werteliste-manuell'!F7</f>
        <v>254242.81</v>
      </c>
      <c r="F17" s="293"/>
      <c r="G17" s="294"/>
      <c r="H17" s="295"/>
      <c r="I17" s="296"/>
      <c r="J17" s="297"/>
      <c r="K17" s="298"/>
      <c r="L17" s="299" t="s">
        <v>332</v>
      </c>
      <c r="M17" s="267"/>
      <c r="N17" s="267"/>
      <c r="T17" s="267"/>
      <c r="U17" s="267"/>
    </row>
    <row r="18" spans="1:21" x14ac:dyDescent="0.25">
      <c r="A18" s="66" t="s">
        <v>18</v>
      </c>
      <c r="B18" s="68" t="s">
        <v>20</v>
      </c>
      <c r="C18" s="282"/>
      <c r="D18" s="300">
        <f>'Werteliste-BIENE'!D8</f>
        <v>18121247.460000001</v>
      </c>
      <c r="E18" s="301">
        <f>'Werteliste-BIENE'!E8</f>
        <v>44886081.939999998</v>
      </c>
      <c r="F18" s="293"/>
      <c r="G18" s="294"/>
      <c r="H18" s="295"/>
      <c r="I18" s="296"/>
      <c r="J18" s="297"/>
      <c r="K18" s="298"/>
      <c r="L18" s="302" t="s">
        <v>325</v>
      </c>
      <c r="M18" s="267"/>
      <c r="N18" s="267"/>
      <c r="T18" s="267"/>
      <c r="U18" s="267"/>
    </row>
    <row r="19" spans="1:21" x14ac:dyDescent="0.25">
      <c r="A19" s="64" t="s">
        <v>21</v>
      </c>
      <c r="B19" s="65" t="s">
        <v>22</v>
      </c>
      <c r="C19" s="303"/>
      <c r="D19" s="304">
        <f>'Werteliste-BIENE'!D9+'Werteliste-manuell'!E8</f>
        <v>1091231224.5</v>
      </c>
      <c r="E19" s="305">
        <f>'Werteliste-BIENE'!E9+'Werteliste-manuell'!F8</f>
        <v>3438120702.23</v>
      </c>
      <c r="F19" s="306"/>
      <c r="G19" s="307">
        <f>ROUND($F$15/100*D19,2)</f>
        <v>463773270.41000003</v>
      </c>
      <c r="H19" s="308">
        <f>ROUND($F$15/100*E19,2)</f>
        <v>1461201298.45</v>
      </c>
      <c r="I19" s="282"/>
      <c r="J19" s="309">
        <f>D19*15/100</f>
        <v>163684683.67500001</v>
      </c>
      <c r="K19" s="308">
        <f>E19*15/100</f>
        <v>515718105.33449996</v>
      </c>
      <c r="L19" s="302" t="s">
        <v>332</v>
      </c>
      <c r="M19" s="267"/>
      <c r="N19" s="267"/>
      <c r="T19" s="267"/>
      <c r="U19" s="267"/>
    </row>
    <row r="20" spans="1:21" x14ac:dyDescent="0.25">
      <c r="A20" s="66" t="s">
        <v>23</v>
      </c>
      <c r="B20" s="67" t="s">
        <v>24</v>
      </c>
      <c r="C20" s="282"/>
      <c r="D20" s="294">
        <f>ROUND(G20/$F$15*100,2)</f>
        <v>-157439044.09</v>
      </c>
      <c r="E20" s="294">
        <f>ROUND(H20/$F$15*100,2)</f>
        <v>-315650428.58999997</v>
      </c>
      <c r="F20" s="288"/>
      <c r="G20" s="291">
        <f>'Werteliste-manuell'!E9</f>
        <v>-66911593.740000002</v>
      </c>
      <c r="H20" s="310">
        <f>'Werteliste-manuell'!F9</f>
        <v>-134151432.15000001</v>
      </c>
      <c r="I20" s="296"/>
      <c r="J20" s="297">
        <f>D20*15/100</f>
        <v>-23615856.613499999</v>
      </c>
      <c r="K20" s="298">
        <f>E20*15/100</f>
        <v>-47347564.288499996</v>
      </c>
      <c r="L20" s="302" t="s">
        <v>326</v>
      </c>
      <c r="M20" s="267"/>
      <c r="N20" s="267"/>
      <c r="T20" s="267"/>
      <c r="U20" s="267"/>
    </row>
    <row r="21" spans="1:21" x14ac:dyDescent="0.25">
      <c r="A21" s="66" t="s">
        <v>25</v>
      </c>
      <c r="B21" s="67" t="s">
        <v>193</v>
      </c>
      <c r="C21" s="282"/>
      <c r="D21" s="294">
        <f t="shared" ref="D21:D22" si="0">ROUND(G21/$F$15*100,2)</f>
        <v>0</v>
      </c>
      <c r="E21" s="294">
        <f t="shared" ref="E21:E22" si="1">ROUND(H21/$F$15*100,2)</f>
        <v>3436841.22</v>
      </c>
      <c r="F21" s="288"/>
      <c r="G21" s="300">
        <f>'Werteliste-manuell'!E10</f>
        <v>0</v>
      </c>
      <c r="H21" s="310">
        <f>'Werteliste-manuell'!F10</f>
        <v>1460657.52</v>
      </c>
      <c r="I21" s="296"/>
      <c r="J21" s="297">
        <f>D21*15/100</f>
        <v>0</v>
      </c>
      <c r="K21" s="298">
        <f t="shared" ref="K21:K22" si="2">E21*15/100</f>
        <v>515526.18300000002</v>
      </c>
      <c r="L21" s="302" t="s">
        <v>326</v>
      </c>
      <c r="M21" s="267"/>
      <c r="N21" s="267"/>
      <c r="T21" s="267"/>
      <c r="U21" s="267"/>
    </row>
    <row r="22" spans="1:21" x14ac:dyDescent="0.25">
      <c r="A22" s="66" t="s">
        <v>26</v>
      </c>
      <c r="B22" s="67" t="s">
        <v>27</v>
      </c>
      <c r="C22" s="282"/>
      <c r="D22" s="294">
        <f t="shared" si="0"/>
        <v>906445.32</v>
      </c>
      <c r="E22" s="294">
        <f t="shared" si="1"/>
        <v>2913406.8</v>
      </c>
      <c r="F22" s="288"/>
      <c r="G22" s="300">
        <f>'Werteliste-manuell'!E11</f>
        <v>385239.25999999995</v>
      </c>
      <c r="H22" s="310">
        <f>'Werteliste-manuell'!F11</f>
        <v>1238197.8899999999</v>
      </c>
      <c r="I22" s="296"/>
      <c r="J22" s="297">
        <f>D22*15/100</f>
        <v>135966.79799999998</v>
      </c>
      <c r="K22" s="298">
        <f t="shared" si="2"/>
        <v>437011.02</v>
      </c>
      <c r="L22" s="302" t="s">
        <v>326</v>
      </c>
      <c r="M22" s="267"/>
      <c r="N22" s="267"/>
      <c r="T22" s="267"/>
      <c r="U22" s="267"/>
    </row>
    <row r="23" spans="1:21" x14ac:dyDescent="0.25">
      <c r="A23" s="66" t="s">
        <v>275</v>
      </c>
      <c r="B23" s="67" t="s">
        <v>48</v>
      </c>
      <c r="C23" s="282"/>
      <c r="D23" s="294">
        <f t="shared" ref="D23" si="3">ROUND(G23/$F$15*100,2)</f>
        <v>0</v>
      </c>
      <c r="E23" s="294">
        <f t="shared" ref="E23" si="4">ROUND(H23/$F$15*100,2)</f>
        <v>0</v>
      </c>
      <c r="F23" s="288"/>
      <c r="G23" s="300">
        <f>'Werteliste-manuell'!E12</f>
        <v>0</v>
      </c>
      <c r="H23" s="310">
        <f>'Werteliste-manuell'!F12</f>
        <v>0</v>
      </c>
      <c r="I23" s="296"/>
      <c r="J23" s="297">
        <f>D23*15/100</f>
        <v>0</v>
      </c>
      <c r="K23" s="298">
        <f t="shared" ref="K23" si="5">E23*15/100</f>
        <v>0</v>
      </c>
      <c r="L23" s="302" t="s">
        <v>326</v>
      </c>
      <c r="M23" s="267"/>
      <c r="N23" s="267"/>
      <c r="T23" s="267"/>
      <c r="U23" s="267"/>
    </row>
    <row r="24" spans="1:21" x14ac:dyDescent="0.25">
      <c r="A24" s="64" t="s">
        <v>28</v>
      </c>
      <c r="B24" s="65" t="s">
        <v>29</v>
      </c>
      <c r="C24" s="282"/>
      <c r="D24" s="311">
        <f>SUM(D19:D23)</f>
        <v>934698625.73000002</v>
      </c>
      <c r="E24" s="312">
        <f>SUM(E19:E23)</f>
        <v>3128820521.6599998</v>
      </c>
      <c r="F24" s="288"/>
      <c r="G24" s="286">
        <f>SUM(G19:G23)</f>
        <v>397246915.93000001</v>
      </c>
      <c r="H24" s="287">
        <f>SUM(H19:H23)</f>
        <v>1329748721.71</v>
      </c>
      <c r="I24" s="313"/>
      <c r="J24" s="289">
        <f>SUM(J19:J23)</f>
        <v>140204793.85950002</v>
      </c>
      <c r="K24" s="287">
        <f>SUM(K19:K23)</f>
        <v>469323078.24899995</v>
      </c>
      <c r="L24" s="314"/>
      <c r="M24" s="267"/>
      <c r="N24" s="267"/>
      <c r="T24" s="267"/>
      <c r="U24" s="267"/>
    </row>
    <row r="25" spans="1:21" s="315" customFormat="1" ht="15" customHeight="1" x14ac:dyDescent="0.25">
      <c r="A25" s="66" t="s">
        <v>30</v>
      </c>
      <c r="B25" s="67" t="s">
        <v>31</v>
      </c>
      <c r="C25" s="282"/>
      <c r="D25" s="294">
        <f>ROUND(G25/$F$15*100,2)</f>
        <v>0</v>
      </c>
      <c r="E25" s="294">
        <f t="shared" ref="E25" si="6">ROUND(H25/$F$15*100,2)</f>
        <v>-346886009.52999997</v>
      </c>
      <c r="F25" s="288"/>
      <c r="G25" s="300">
        <f>'Werteliste-manuell'!E13</f>
        <v>0</v>
      </c>
      <c r="H25" s="310">
        <f>'Werteliste-manuell'!F13</f>
        <v>-147426554.05000001</v>
      </c>
      <c r="I25" s="296"/>
      <c r="J25" s="297">
        <f>D25*15/100</f>
        <v>0</v>
      </c>
      <c r="K25" s="298">
        <f>E25*15/100</f>
        <v>-52032901.429499999</v>
      </c>
      <c r="L25" s="302" t="s">
        <v>326</v>
      </c>
      <c r="M25" s="267"/>
      <c r="N25" s="267"/>
      <c r="T25" s="267"/>
      <c r="U25" s="267"/>
    </row>
    <row r="26" spans="1:21" ht="15.75" thickBot="1" x14ac:dyDescent="0.3">
      <c r="A26" s="69" t="s">
        <v>32</v>
      </c>
      <c r="B26" s="70" t="s">
        <v>33</v>
      </c>
      <c r="C26" s="316"/>
      <c r="D26" s="317">
        <f>SUM(D24:D25)</f>
        <v>934698625.73000002</v>
      </c>
      <c r="E26" s="317">
        <f>SUM(E24:E25)</f>
        <v>2781934512.1300001</v>
      </c>
      <c r="F26" s="318"/>
      <c r="G26" s="317">
        <f>SUM(G24:G25)</f>
        <v>397246915.93000001</v>
      </c>
      <c r="H26" s="319">
        <f>SUM(H24:H25)</f>
        <v>1182322167.6600001</v>
      </c>
      <c r="I26" s="318"/>
      <c r="J26" s="320">
        <f>SUM(J24:J25)</f>
        <v>140204793.85950002</v>
      </c>
      <c r="K26" s="321">
        <f>SUM(K24:K25)</f>
        <v>417290176.81949997</v>
      </c>
      <c r="L26" s="322"/>
      <c r="M26" s="267"/>
      <c r="N26" s="267"/>
      <c r="T26" s="267"/>
      <c r="U26" s="267"/>
    </row>
    <row r="27" spans="1:21" s="267" customFormat="1" ht="21" customHeight="1" thickTop="1" x14ac:dyDescent="0.25">
      <c r="A27" s="71" t="s">
        <v>34</v>
      </c>
      <c r="B27" s="63" t="s">
        <v>35</v>
      </c>
      <c r="C27" s="274" t="s">
        <v>36</v>
      </c>
      <c r="D27" s="275"/>
      <c r="E27" s="276"/>
      <c r="F27" s="277">
        <v>42.5</v>
      </c>
      <c r="G27" s="323"/>
      <c r="H27" s="324"/>
      <c r="I27" s="280">
        <v>15</v>
      </c>
      <c r="J27" s="323"/>
      <c r="K27" s="324"/>
      <c r="L27" s="325"/>
    </row>
    <row r="28" spans="1:21" x14ac:dyDescent="0.25">
      <c r="A28" s="64" t="s">
        <v>37</v>
      </c>
      <c r="B28" s="65" t="s">
        <v>38</v>
      </c>
      <c r="C28" s="303"/>
      <c r="D28" s="283">
        <f>SUM(D29:D33)</f>
        <v>685856079.49000001</v>
      </c>
      <c r="E28" s="284">
        <f>SUM(E29:E33)</f>
        <v>976362569.64999998</v>
      </c>
      <c r="F28" s="326"/>
      <c r="G28" s="286"/>
      <c r="H28" s="287"/>
      <c r="I28" s="288"/>
      <c r="J28" s="289"/>
      <c r="K28" s="287"/>
      <c r="L28" s="302"/>
      <c r="M28" s="267"/>
      <c r="N28" s="267"/>
      <c r="T28" s="267"/>
      <c r="U28" s="267"/>
    </row>
    <row r="29" spans="1:21" x14ac:dyDescent="0.25">
      <c r="A29" s="66" t="s">
        <v>39</v>
      </c>
      <c r="B29" s="67" t="s">
        <v>40</v>
      </c>
      <c r="C29" s="303"/>
      <c r="D29" s="300">
        <f>'Werteliste-BIENE'!D10</f>
        <v>5112</v>
      </c>
      <c r="E29" s="300">
        <f>'Werteliste-BIENE'!E10</f>
        <v>5112</v>
      </c>
      <c r="F29" s="327"/>
      <c r="G29" s="294"/>
      <c r="H29" s="295"/>
      <c r="I29" s="327"/>
      <c r="J29" s="297"/>
      <c r="K29" s="298"/>
      <c r="L29" s="302" t="s">
        <v>325</v>
      </c>
      <c r="M29" s="267"/>
      <c r="N29" s="267"/>
      <c r="T29" s="267"/>
      <c r="U29" s="267"/>
    </row>
    <row r="30" spans="1:21" x14ac:dyDescent="0.25">
      <c r="A30" s="66" t="s">
        <v>41</v>
      </c>
      <c r="B30" s="67" t="s">
        <v>42</v>
      </c>
      <c r="C30" s="303"/>
      <c r="D30" s="300">
        <f>'Werteliste-BIENE'!D11</f>
        <v>0</v>
      </c>
      <c r="E30" s="300">
        <f>'Werteliste-BIENE'!E11</f>
        <v>0</v>
      </c>
      <c r="F30" s="327"/>
      <c r="G30" s="294"/>
      <c r="H30" s="295"/>
      <c r="I30" s="327"/>
      <c r="J30" s="297"/>
      <c r="K30" s="298"/>
      <c r="L30" s="302" t="s">
        <v>325</v>
      </c>
      <c r="M30" s="267"/>
      <c r="N30" s="267"/>
      <c r="T30" s="267"/>
      <c r="U30" s="267"/>
    </row>
    <row r="31" spans="1:21" x14ac:dyDescent="0.25">
      <c r="A31" s="66" t="s">
        <v>43</v>
      </c>
      <c r="B31" s="67" t="s">
        <v>44</v>
      </c>
      <c r="C31" s="303"/>
      <c r="D31" s="300">
        <f>'Werteliste-BIENE'!D12</f>
        <v>51525373.960000001</v>
      </c>
      <c r="E31" s="300">
        <f>'Werteliste-BIENE'!E12</f>
        <v>106174774.79000001</v>
      </c>
      <c r="F31" s="327"/>
      <c r="G31" s="294"/>
      <c r="H31" s="295"/>
      <c r="I31" s="327"/>
      <c r="J31" s="297"/>
      <c r="K31" s="298"/>
      <c r="L31" s="302" t="s">
        <v>325</v>
      </c>
      <c r="M31" s="267"/>
      <c r="N31" s="267"/>
      <c r="T31" s="267"/>
      <c r="U31" s="267"/>
    </row>
    <row r="32" spans="1:21" x14ac:dyDescent="0.25">
      <c r="A32" s="66" t="s">
        <v>276</v>
      </c>
      <c r="B32" s="67" t="s">
        <v>277</v>
      </c>
      <c r="C32" s="303"/>
      <c r="D32" s="300">
        <f>'Werteliste-BIENE'!D13</f>
        <v>0</v>
      </c>
      <c r="E32" s="300">
        <f>'Werteliste-BIENE'!E13</f>
        <v>0</v>
      </c>
      <c r="F32" s="327"/>
      <c r="G32" s="294"/>
      <c r="H32" s="295"/>
      <c r="I32" s="327"/>
      <c r="J32" s="297"/>
      <c r="K32" s="298"/>
      <c r="L32" s="302" t="s">
        <v>325</v>
      </c>
      <c r="M32" s="267"/>
      <c r="N32" s="267"/>
      <c r="T32" s="267"/>
      <c r="U32" s="267"/>
    </row>
    <row r="33" spans="1:21" x14ac:dyDescent="0.25">
      <c r="A33" s="64" t="s">
        <v>45</v>
      </c>
      <c r="B33" s="65" t="s">
        <v>22</v>
      </c>
      <c r="C33" s="303"/>
      <c r="D33" s="304">
        <f>'Werteliste-BIENE'!D14</f>
        <v>634325593.52999997</v>
      </c>
      <c r="E33" s="304">
        <f>'Werteliste-BIENE'!E14</f>
        <v>870182682.86000001</v>
      </c>
      <c r="F33" s="282"/>
      <c r="G33" s="307">
        <f>ROUND(D33*$F$27/100,2)</f>
        <v>269588377.25</v>
      </c>
      <c r="H33" s="307">
        <f>ROUND(E33*$F$27/100,2)</f>
        <v>369827640.22000003</v>
      </c>
      <c r="I33" s="282"/>
      <c r="J33" s="309">
        <f t="shared" ref="J33:K35" si="7">D33*15/100</f>
        <v>95148839.029499993</v>
      </c>
      <c r="K33" s="308">
        <f>E33*15/100</f>
        <v>130527402.42899999</v>
      </c>
      <c r="L33" s="302" t="s">
        <v>325</v>
      </c>
      <c r="M33" s="267"/>
      <c r="N33" s="267"/>
      <c r="T33" s="267"/>
      <c r="U33" s="267"/>
    </row>
    <row r="34" spans="1:21" x14ac:dyDescent="0.25">
      <c r="A34" s="66" t="s">
        <v>46</v>
      </c>
      <c r="B34" s="67" t="s">
        <v>361</v>
      </c>
      <c r="C34" s="282"/>
      <c r="D34" s="294">
        <f>ROUND(G34/$F$27*100,2)</f>
        <v>265140.59000000003</v>
      </c>
      <c r="E34" s="294">
        <f>ROUND(H34/$F$27*100,2)</f>
        <v>1069764.1200000001</v>
      </c>
      <c r="F34" s="327"/>
      <c r="G34" s="300">
        <f>'Werteliste-manuell'!E14</f>
        <v>112684.75</v>
      </c>
      <c r="H34" s="310">
        <f>'Werteliste-manuell'!F14</f>
        <v>454649.75</v>
      </c>
      <c r="I34" s="327"/>
      <c r="J34" s="297">
        <f t="shared" si="7"/>
        <v>39771.088500000005</v>
      </c>
      <c r="K34" s="298">
        <f t="shared" si="7"/>
        <v>160464.61800000002</v>
      </c>
      <c r="L34" s="302" t="s">
        <v>326</v>
      </c>
      <c r="M34" s="267"/>
      <c r="N34" s="267"/>
      <c r="T34" s="267"/>
      <c r="U34" s="267"/>
    </row>
    <row r="35" spans="1:21" x14ac:dyDescent="0.25">
      <c r="A35" s="66" t="s">
        <v>47</v>
      </c>
      <c r="B35" s="67" t="s">
        <v>48</v>
      </c>
      <c r="C35" s="282"/>
      <c r="D35" s="294">
        <f>ROUND(G35/$F$27*100,2)</f>
        <v>0</v>
      </c>
      <c r="E35" s="294">
        <f t="shared" ref="E35" si="8">ROUND(H35/$F$27*100,2)</f>
        <v>0</v>
      </c>
      <c r="F35" s="327"/>
      <c r="G35" s="300">
        <f>'Werteliste-manuell'!E15</f>
        <v>0</v>
      </c>
      <c r="H35" s="310">
        <f>'Werteliste-manuell'!F15</f>
        <v>0</v>
      </c>
      <c r="I35" s="327"/>
      <c r="J35" s="297">
        <f t="shared" si="7"/>
        <v>0</v>
      </c>
      <c r="K35" s="298">
        <f>E35*15/100</f>
        <v>0</v>
      </c>
      <c r="L35" s="302" t="s">
        <v>326</v>
      </c>
      <c r="M35" s="267"/>
      <c r="N35" s="267"/>
      <c r="T35" s="267"/>
      <c r="U35" s="267"/>
    </row>
    <row r="36" spans="1:21" x14ac:dyDescent="0.25">
      <c r="A36" s="64" t="s">
        <v>49</v>
      </c>
      <c r="B36" s="72" t="s">
        <v>316</v>
      </c>
      <c r="C36" s="282"/>
      <c r="D36" s="311">
        <f>SUM(D33:D35)</f>
        <v>634590734.12</v>
      </c>
      <c r="E36" s="312">
        <f>SUM(E33:E35)</f>
        <v>871252446.98000002</v>
      </c>
      <c r="F36" s="288"/>
      <c r="G36" s="286">
        <f>SUM(G33:G35)</f>
        <v>269701062</v>
      </c>
      <c r="H36" s="287">
        <f>SUM(H33:H35)</f>
        <v>370282289.97000003</v>
      </c>
      <c r="I36" s="313"/>
      <c r="J36" s="289">
        <f>SUM(J33:J35)</f>
        <v>95188610.117999986</v>
      </c>
      <c r="K36" s="287">
        <f>SUM(K33:K35)</f>
        <v>130687867.04699999</v>
      </c>
      <c r="L36" s="302"/>
      <c r="M36" s="267"/>
      <c r="N36" s="267"/>
      <c r="T36" s="267"/>
      <c r="U36" s="267"/>
    </row>
    <row r="37" spans="1:21" x14ac:dyDescent="0.25">
      <c r="A37" s="66" t="s">
        <v>50</v>
      </c>
      <c r="B37" s="67" t="s">
        <v>51</v>
      </c>
      <c r="C37" s="282"/>
      <c r="D37" s="294">
        <f>ROUND(G37/$F$27*100,2)</f>
        <v>0</v>
      </c>
      <c r="E37" s="297">
        <f>ROUND(H37/$F$27*100,2)</f>
        <v>0</v>
      </c>
      <c r="F37" s="327"/>
      <c r="G37" s="300">
        <f>'Werteliste-manuell'!E16</f>
        <v>0</v>
      </c>
      <c r="H37" s="310">
        <f>'Werteliste-manuell'!F16</f>
        <v>0</v>
      </c>
      <c r="I37" s="327"/>
      <c r="J37" s="297">
        <f>D37*15/100</f>
        <v>0</v>
      </c>
      <c r="K37" s="298">
        <f>E37*15/100</f>
        <v>0</v>
      </c>
      <c r="L37" s="302" t="s">
        <v>326</v>
      </c>
      <c r="M37" s="267"/>
      <c r="N37" s="267"/>
      <c r="T37" s="267"/>
      <c r="U37" s="267"/>
    </row>
    <row r="38" spans="1:21" x14ac:dyDescent="0.25">
      <c r="A38" s="66" t="s">
        <v>52</v>
      </c>
      <c r="B38" s="73" t="s">
        <v>53</v>
      </c>
      <c r="C38" s="282"/>
      <c r="D38" s="294">
        <f t="shared" ref="D38" si="9">ROUND(G38/$F$27*100,2)</f>
        <v>710.71</v>
      </c>
      <c r="E38" s="297">
        <f t="shared" ref="E38" si="10">ROUND(H38/$F$27*100,2)</f>
        <v>12737.44</v>
      </c>
      <c r="F38" s="327"/>
      <c r="G38" s="300">
        <f>'Werteliste-manuell'!E17</f>
        <v>302.05</v>
      </c>
      <c r="H38" s="310">
        <f>'Werteliste-manuell'!F17</f>
        <v>5413.41</v>
      </c>
      <c r="I38" s="327"/>
      <c r="J38" s="297">
        <f>D38*15/100</f>
        <v>106.60650000000001</v>
      </c>
      <c r="K38" s="298">
        <f>E38*15/100</f>
        <v>1910.616</v>
      </c>
      <c r="L38" s="302" t="s">
        <v>326</v>
      </c>
      <c r="M38" s="267"/>
      <c r="N38" s="267"/>
      <c r="T38" s="267"/>
      <c r="U38" s="267"/>
    </row>
    <row r="39" spans="1:21" ht="15.75" thickBot="1" x14ac:dyDescent="0.3">
      <c r="A39" s="69" t="s">
        <v>54</v>
      </c>
      <c r="B39" s="70" t="s">
        <v>55</v>
      </c>
      <c r="C39" s="316"/>
      <c r="D39" s="328">
        <f>SUM(D36:D38)</f>
        <v>634591444.83000004</v>
      </c>
      <c r="E39" s="329">
        <f>SUM(E36:E38)</f>
        <v>871265184.42000008</v>
      </c>
      <c r="F39" s="330"/>
      <c r="G39" s="331">
        <f>SUM(G36:G38)</f>
        <v>269701364.05000001</v>
      </c>
      <c r="H39" s="319">
        <f>SUM(H36:H38)</f>
        <v>370287703.38000005</v>
      </c>
      <c r="I39" s="330"/>
      <c r="J39" s="332">
        <f>SUM(J36:J38)</f>
        <v>95188716.724499986</v>
      </c>
      <c r="K39" s="321">
        <f>SUM(K36:K38)</f>
        <v>130689777.66299999</v>
      </c>
      <c r="L39" s="322"/>
      <c r="M39" s="267"/>
      <c r="N39" s="267"/>
      <c r="T39" s="267"/>
      <c r="U39" s="267"/>
    </row>
    <row r="40" spans="1:21" s="267" customFormat="1" ht="21" customHeight="1" thickTop="1" x14ac:dyDescent="0.25">
      <c r="A40" s="71" t="s">
        <v>56</v>
      </c>
      <c r="B40" s="63" t="s">
        <v>57</v>
      </c>
      <c r="C40" s="274" t="s">
        <v>58</v>
      </c>
      <c r="D40" s="333"/>
      <c r="E40" s="334"/>
      <c r="F40" s="280">
        <v>50</v>
      </c>
      <c r="G40" s="335"/>
      <c r="H40" s="336"/>
      <c r="I40" s="337"/>
      <c r="J40" s="335"/>
      <c r="K40" s="336"/>
      <c r="L40" s="325"/>
    </row>
    <row r="41" spans="1:21" x14ac:dyDescent="0.25">
      <c r="A41" s="64" t="s">
        <v>59</v>
      </c>
      <c r="B41" s="65" t="s">
        <v>60</v>
      </c>
      <c r="C41" s="282"/>
      <c r="D41" s="338">
        <f>'Werteliste-BIENE'!D15</f>
        <v>61786787.149999999</v>
      </c>
      <c r="E41" s="339">
        <f>'Werteliste-BIENE'!E15</f>
        <v>165237056.34999999</v>
      </c>
      <c r="F41" s="327"/>
      <c r="G41" s="307">
        <f>ROUND($F$40/100*D41,2)</f>
        <v>30893393.579999998</v>
      </c>
      <c r="H41" s="307">
        <f>ROUND($F$40/100*E41,2)</f>
        <v>82618528.180000007</v>
      </c>
      <c r="I41" s="340"/>
      <c r="J41" s="341"/>
      <c r="K41" s="342"/>
      <c r="L41" s="343" t="s">
        <v>325</v>
      </c>
      <c r="M41" s="267"/>
      <c r="N41" s="267"/>
      <c r="T41" s="267"/>
      <c r="U41" s="267"/>
    </row>
    <row r="42" spans="1:21" x14ac:dyDescent="0.25">
      <c r="A42" s="66" t="s">
        <v>61</v>
      </c>
      <c r="B42" s="67" t="s">
        <v>51</v>
      </c>
      <c r="C42" s="282"/>
      <c r="D42" s="344">
        <f>ROUND(G42/$F$40*100,2)</f>
        <v>7525815.0499999998</v>
      </c>
      <c r="E42" s="344">
        <f t="shared" ref="E42" si="11">ROUND(H42/$F$40*100,2)</f>
        <v>18830661.039999999</v>
      </c>
      <c r="F42" s="327"/>
      <c r="G42" s="300">
        <f>'Werteliste-manuell'!E18</f>
        <v>3762907.5249999999</v>
      </c>
      <c r="H42" s="310">
        <f>'Werteliste-manuell'!F18</f>
        <v>9415330.5199999996</v>
      </c>
      <c r="I42" s="345"/>
      <c r="J42" s="346"/>
      <c r="K42" s="347"/>
      <c r="L42" s="302" t="s">
        <v>326</v>
      </c>
      <c r="M42" s="267"/>
      <c r="N42" s="267"/>
      <c r="T42" s="267"/>
      <c r="U42" s="267"/>
    </row>
    <row r="43" spans="1:21" x14ac:dyDescent="0.25">
      <c r="A43" s="66" t="s">
        <v>62</v>
      </c>
      <c r="B43" s="73" t="s">
        <v>63</v>
      </c>
      <c r="C43" s="282"/>
      <c r="D43" s="344">
        <f>ROUND(G43/$F$40*100,2)</f>
        <v>-2593731.46</v>
      </c>
      <c r="E43" s="344">
        <f>ROUND(H43/$F$40*100,2)</f>
        <v>-4397165.24</v>
      </c>
      <c r="F43" s="327"/>
      <c r="G43" s="300">
        <f>'Werteliste-manuell'!E19</f>
        <v>-1296865.73</v>
      </c>
      <c r="H43" s="310">
        <f>'Werteliste-manuell'!F19</f>
        <v>-2198582.62</v>
      </c>
      <c r="I43" s="327"/>
      <c r="J43" s="297"/>
      <c r="K43" s="298"/>
      <c r="L43" s="302" t="s">
        <v>326</v>
      </c>
      <c r="M43" s="267"/>
      <c r="N43" s="267"/>
      <c r="T43" s="267"/>
      <c r="U43" s="267"/>
    </row>
    <row r="44" spans="1:21" ht="15.75" thickBot="1" x14ac:dyDescent="0.3">
      <c r="A44" s="69" t="s">
        <v>64</v>
      </c>
      <c r="B44" s="70" t="s">
        <v>65</v>
      </c>
      <c r="C44" s="316"/>
      <c r="D44" s="328">
        <f>SUM(D41:D43)</f>
        <v>66718870.740000002</v>
      </c>
      <c r="E44" s="329">
        <f>SUM(E41:E43)</f>
        <v>179670552.14999998</v>
      </c>
      <c r="F44" s="330"/>
      <c r="G44" s="331">
        <f>SUM(G41:G43)</f>
        <v>33359435.374999996</v>
      </c>
      <c r="H44" s="319">
        <f>SUM(H41:H43)</f>
        <v>89835276.079999998</v>
      </c>
      <c r="I44" s="330"/>
      <c r="J44" s="332"/>
      <c r="K44" s="321"/>
      <c r="L44" s="322"/>
      <c r="M44" s="267"/>
      <c r="N44" s="267"/>
      <c r="T44" s="267"/>
      <c r="U44" s="267"/>
    </row>
    <row r="45" spans="1:21" s="267" customFormat="1" ht="21" customHeight="1" thickTop="1" x14ac:dyDescent="0.25">
      <c r="A45" s="71" t="s">
        <v>66</v>
      </c>
      <c r="B45" s="63" t="s">
        <v>67</v>
      </c>
      <c r="C45" s="274" t="s">
        <v>68</v>
      </c>
      <c r="D45" s="348"/>
      <c r="E45" s="276"/>
      <c r="F45" s="280">
        <v>44</v>
      </c>
      <c r="G45" s="323"/>
      <c r="H45" s="324"/>
      <c r="I45" s="280">
        <v>12</v>
      </c>
      <c r="J45" s="323"/>
      <c r="K45" s="324"/>
      <c r="L45" s="325"/>
    </row>
    <row r="46" spans="1:21" x14ac:dyDescent="0.25">
      <c r="A46" s="74" t="s">
        <v>69</v>
      </c>
      <c r="B46" s="65" t="s">
        <v>70</v>
      </c>
      <c r="C46" s="282"/>
      <c r="D46" s="338">
        <f>'Werteliste-BIENE'!D16</f>
        <v>18839645.920000002</v>
      </c>
      <c r="E46" s="339">
        <f>'Werteliste-BIENE'!E16</f>
        <v>79822190.689999998</v>
      </c>
      <c r="F46" s="327"/>
      <c r="G46" s="307">
        <f>ROUND($F$45/100*D46,2)</f>
        <v>8289444.2000000002</v>
      </c>
      <c r="H46" s="308">
        <f>ROUND($F$45/100*E46,2)</f>
        <v>35121763.899999999</v>
      </c>
      <c r="I46" s="327"/>
      <c r="J46" s="349">
        <f>D46*12/100</f>
        <v>2260757.5104</v>
      </c>
      <c r="K46" s="350">
        <f>E46*12/100</f>
        <v>9578662.8827999998</v>
      </c>
      <c r="L46" s="343" t="s">
        <v>325</v>
      </c>
      <c r="M46" s="267"/>
      <c r="N46" s="267"/>
      <c r="T46" s="267"/>
      <c r="U46" s="267"/>
    </row>
    <row r="47" spans="1:21" x14ac:dyDescent="0.25">
      <c r="A47" s="75" t="s">
        <v>71</v>
      </c>
      <c r="B47" s="68" t="s">
        <v>72</v>
      </c>
      <c r="C47" s="351"/>
      <c r="D47" s="352">
        <f>ROUND(G47/$F$45*100,2)</f>
        <v>0</v>
      </c>
      <c r="E47" s="352">
        <f>ROUND(H47/$F$45*100,2)</f>
        <v>0</v>
      </c>
      <c r="F47" s="353"/>
      <c r="G47" s="291">
        <f>'Werteliste-manuell'!E20</f>
        <v>0</v>
      </c>
      <c r="H47" s="310">
        <f>'Werteliste-manuell'!F20</f>
        <v>0</v>
      </c>
      <c r="I47" s="345"/>
      <c r="J47" s="349">
        <f>D47*12/100</f>
        <v>0</v>
      </c>
      <c r="K47" s="350">
        <f>E47*12/100</f>
        <v>0</v>
      </c>
      <c r="L47" s="302" t="s">
        <v>326</v>
      </c>
      <c r="M47" s="267"/>
      <c r="N47" s="267"/>
      <c r="T47" s="267"/>
      <c r="U47" s="267"/>
    </row>
    <row r="48" spans="1:21" s="315" customFormat="1" x14ac:dyDescent="0.25">
      <c r="A48" s="76" t="s">
        <v>73</v>
      </c>
      <c r="B48" s="77" t="s">
        <v>269</v>
      </c>
      <c r="C48" s="351"/>
      <c r="D48" s="354">
        <f>SUM(D46:D47)</f>
        <v>18839645.920000002</v>
      </c>
      <c r="E48" s="354">
        <f>SUM(E46:E47)</f>
        <v>79822190.689999998</v>
      </c>
      <c r="F48" s="355"/>
      <c r="G48" s="356">
        <f>SUM(G46:G47)</f>
        <v>8289444.2000000002</v>
      </c>
      <c r="H48" s="357">
        <f>SUM(H46:H47)</f>
        <v>35121763.899999999</v>
      </c>
      <c r="I48" s="358"/>
      <c r="J48" s="359">
        <f>SUM(J46:J47)</f>
        <v>2260757.5104</v>
      </c>
      <c r="K48" s="360">
        <f>SUM(K46:K47)</f>
        <v>9578662.8827999998</v>
      </c>
      <c r="L48" s="361"/>
      <c r="M48" s="267"/>
      <c r="N48" s="267"/>
      <c r="T48" s="267"/>
      <c r="U48" s="267"/>
    </row>
    <row r="49" spans="1:21" ht="15" customHeight="1" x14ac:dyDescent="0.25">
      <c r="A49" s="66" t="s">
        <v>74</v>
      </c>
      <c r="B49" s="67" t="s">
        <v>75</v>
      </c>
      <c r="C49" s="282"/>
      <c r="D49" s="344">
        <f>ROUND(G49/$F$45*100,2)</f>
        <v>0</v>
      </c>
      <c r="E49" s="344">
        <f>ROUND(H49/$F$45*100,2)</f>
        <v>57600787.659999996</v>
      </c>
      <c r="F49" s="327"/>
      <c r="G49" s="300">
        <f>'Werteliste-manuell'!E21</f>
        <v>0</v>
      </c>
      <c r="H49" s="310">
        <f>'Werteliste-manuell'!F21</f>
        <v>25344346.57</v>
      </c>
      <c r="I49" s="340"/>
      <c r="J49" s="349">
        <f>D49*12/100</f>
        <v>0</v>
      </c>
      <c r="K49" s="350">
        <f>E49*12/100</f>
        <v>6912094.5192</v>
      </c>
      <c r="L49" s="302" t="s">
        <v>326</v>
      </c>
      <c r="M49" s="267"/>
      <c r="N49" s="267"/>
      <c r="T49" s="267"/>
      <c r="U49" s="267"/>
    </row>
    <row r="50" spans="1:21" ht="15.75" thickBot="1" x14ac:dyDescent="0.3">
      <c r="A50" s="69" t="s">
        <v>76</v>
      </c>
      <c r="B50" s="70" t="s">
        <v>77</v>
      </c>
      <c r="C50" s="316"/>
      <c r="D50" s="317">
        <f>SUM(D48:D49)</f>
        <v>18839645.920000002</v>
      </c>
      <c r="E50" s="317">
        <f>SUM(E48:E49)</f>
        <v>137422978.34999999</v>
      </c>
      <c r="F50" s="330"/>
      <c r="G50" s="317">
        <f>SUM(G48:G49)</f>
        <v>8289444.2000000002</v>
      </c>
      <c r="H50" s="321">
        <f>SUM(H48:H49)</f>
        <v>60466110.469999999</v>
      </c>
      <c r="I50" s="330"/>
      <c r="J50" s="320">
        <f>SUM(J48:J49)</f>
        <v>2260757.5104</v>
      </c>
      <c r="K50" s="321">
        <f>SUM(K48:K49)</f>
        <v>16490757.401999999</v>
      </c>
      <c r="L50" s="322"/>
      <c r="M50" s="267"/>
      <c r="N50" s="267"/>
      <c r="T50" s="267"/>
      <c r="U50" s="267"/>
    </row>
    <row r="51" spans="1:21" s="267" customFormat="1" ht="21" customHeight="1" thickTop="1" x14ac:dyDescent="0.25">
      <c r="A51" s="71" t="s">
        <v>78</v>
      </c>
      <c r="B51" s="63" t="s">
        <v>79</v>
      </c>
      <c r="C51" s="274" t="s">
        <v>80</v>
      </c>
      <c r="D51" s="335"/>
      <c r="E51" s="336"/>
      <c r="F51" s="280">
        <v>50</v>
      </c>
      <c r="G51" s="335"/>
      <c r="H51" s="336"/>
      <c r="I51" s="337"/>
      <c r="J51" s="335"/>
      <c r="K51" s="336"/>
      <c r="L51" s="325"/>
    </row>
    <row r="52" spans="1:21" x14ac:dyDescent="0.25">
      <c r="A52" s="64" t="s">
        <v>81</v>
      </c>
      <c r="B52" s="65" t="s">
        <v>82</v>
      </c>
      <c r="C52" s="282"/>
      <c r="D52" s="362">
        <f>SUM(D53:D55)</f>
        <v>378052161.31</v>
      </c>
      <c r="E52" s="363">
        <f>SUM(E53:E55)</f>
        <v>481498270.38999999</v>
      </c>
      <c r="F52" s="364"/>
      <c r="G52" s="286"/>
      <c r="H52" s="287"/>
      <c r="I52" s="365"/>
      <c r="J52" s="366"/>
      <c r="K52" s="367"/>
      <c r="L52" s="343"/>
      <c r="M52" s="267"/>
      <c r="N52" s="267"/>
      <c r="T52" s="267"/>
      <c r="U52" s="267"/>
    </row>
    <row r="53" spans="1:21" x14ac:dyDescent="0.25">
      <c r="A53" s="75" t="s">
        <v>83</v>
      </c>
      <c r="B53" s="68" t="s">
        <v>84</v>
      </c>
      <c r="C53" s="351"/>
      <c r="D53" s="291">
        <f>'Werteliste-BIENE'!D17</f>
        <v>0</v>
      </c>
      <c r="E53" s="291">
        <f>'Werteliste-BIENE'!E17</f>
        <v>0</v>
      </c>
      <c r="F53" s="353"/>
      <c r="G53" s="368"/>
      <c r="H53" s="369"/>
      <c r="I53" s="353"/>
      <c r="J53" s="370"/>
      <c r="K53" s="371"/>
      <c r="L53" s="343" t="s">
        <v>325</v>
      </c>
      <c r="M53" s="267"/>
      <c r="N53" s="267"/>
      <c r="T53" s="267"/>
      <c r="U53" s="267"/>
    </row>
    <row r="54" spans="1:21" x14ac:dyDescent="0.25">
      <c r="A54" s="66" t="s">
        <v>280</v>
      </c>
      <c r="B54" s="67" t="s">
        <v>281</v>
      </c>
      <c r="C54" s="303"/>
      <c r="D54" s="300">
        <f>'Werteliste-BIENE'!D18</f>
        <v>1336642</v>
      </c>
      <c r="E54" s="300">
        <f>'Werteliste-BIENE'!E18</f>
        <v>1429151</v>
      </c>
      <c r="F54" s="327"/>
      <c r="G54" s="294"/>
      <c r="H54" s="295"/>
      <c r="I54" s="327"/>
      <c r="J54" s="297"/>
      <c r="K54" s="298"/>
      <c r="L54" s="343" t="s">
        <v>325</v>
      </c>
      <c r="M54" s="267"/>
      <c r="N54" s="267"/>
      <c r="T54" s="267"/>
      <c r="U54" s="267"/>
    </row>
    <row r="55" spans="1:21" x14ac:dyDescent="0.25">
      <c r="A55" s="64" t="s">
        <v>85</v>
      </c>
      <c r="B55" s="65" t="s">
        <v>22</v>
      </c>
      <c r="C55" s="282"/>
      <c r="D55" s="372">
        <f>'Werteliste-BIENE'!D19</f>
        <v>376715519.31</v>
      </c>
      <c r="E55" s="372">
        <f>'Werteliste-BIENE'!E19</f>
        <v>480069119.38999999</v>
      </c>
      <c r="F55" s="364"/>
      <c r="G55" s="373">
        <f>ROUND(D55*$F$51/100,2)</f>
        <v>188357759.66</v>
      </c>
      <c r="H55" s="373">
        <f>ROUND(E55*$F$51/100,2)</f>
        <v>240034559.69999999</v>
      </c>
      <c r="I55" s="374"/>
      <c r="J55" s="375"/>
      <c r="K55" s="376"/>
      <c r="L55" s="343" t="s">
        <v>325</v>
      </c>
      <c r="M55" s="267"/>
      <c r="N55" s="267"/>
      <c r="T55" s="267"/>
      <c r="U55" s="267"/>
    </row>
    <row r="56" spans="1:21" x14ac:dyDescent="0.25">
      <c r="A56" s="66" t="s">
        <v>86</v>
      </c>
      <c r="B56" s="67" t="s">
        <v>51</v>
      </c>
      <c r="C56" s="282"/>
      <c r="D56" s="344">
        <f>ROUND(G56/$F$51*100,2)</f>
        <v>0</v>
      </c>
      <c r="E56" s="344">
        <f t="shared" ref="E56:E57" si="12">ROUND(H56/$F$51*100,2)</f>
        <v>0</v>
      </c>
      <c r="F56" s="327"/>
      <c r="G56" s="300">
        <f>'Werteliste-manuell'!E22</f>
        <v>0</v>
      </c>
      <c r="H56" s="310">
        <f>'Werteliste-manuell'!F22</f>
        <v>0</v>
      </c>
      <c r="I56" s="327"/>
      <c r="J56" s="377"/>
      <c r="K56" s="378"/>
      <c r="L56" s="302" t="s">
        <v>326</v>
      </c>
      <c r="M56" s="267"/>
      <c r="N56" s="267"/>
      <c r="T56" s="267"/>
      <c r="U56" s="267"/>
    </row>
    <row r="57" spans="1:21" x14ac:dyDescent="0.25">
      <c r="A57" s="66" t="s">
        <v>87</v>
      </c>
      <c r="B57" s="67" t="s">
        <v>88</v>
      </c>
      <c r="C57" s="282"/>
      <c r="D57" s="344">
        <f t="shared" ref="D57" si="13">ROUND(G57/$F$51*100,2)</f>
        <v>0</v>
      </c>
      <c r="E57" s="344">
        <f t="shared" si="12"/>
        <v>0</v>
      </c>
      <c r="F57" s="327"/>
      <c r="G57" s="300">
        <f>'Werteliste-manuell'!E23</f>
        <v>0</v>
      </c>
      <c r="H57" s="310">
        <f>'Werteliste-manuell'!F23</f>
        <v>0</v>
      </c>
      <c r="I57" s="327"/>
      <c r="J57" s="377"/>
      <c r="K57" s="378"/>
      <c r="L57" s="302" t="s">
        <v>326</v>
      </c>
      <c r="M57" s="267"/>
      <c r="N57" s="267"/>
      <c r="T57" s="267"/>
      <c r="U57" s="267"/>
    </row>
    <row r="58" spans="1:21" x14ac:dyDescent="0.25">
      <c r="A58" s="64" t="s">
        <v>89</v>
      </c>
      <c r="B58" s="77" t="s">
        <v>90</v>
      </c>
      <c r="C58" s="379"/>
      <c r="D58" s="354">
        <f>SUM(D55:D57)</f>
        <v>376715519.31</v>
      </c>
      <c r="E58" s="354">
        <f>SUM(E55:E57)</f>
        <v>480069119.38999999</v>
      </c>
      <c r="F58" s="364"/>
      <c r="G58" s="356">
        <f>SUM(G55:G57)</f>
        <v>188357759.66</v>
      </c>
      <c r="H58" s="380">
        <f>SUM(H55:H57)</f>
        <v>240034559.69999999</v>
      </c>
      <c r="I58" s="364"/>
      <c r="J58" s="381"/>
      <c r="K58" s="382"/>
      <c r="L58" s="302"/>
      <c r="M58" s="267"/>
      <c r="N58" s="267"/>
      <c r="T58" s="267"/>
      <c r="U58" s="267"/>
    </row>
    <row r="59" spans="1:21" ht="15" customHeight="1" x14ac:dyDescent="0.25">
      <c r="A59" s="66" t="s">
        <v>91</v>
      </c>
      <c r="B59" s="67" t="s">
        <v>92</v>
      </c>
      <c r="C59" s="383"/>
      <c r="D59" s="344">
        <f t="shared" ref="D59" si="14">ROUND(G59/$F$51*100,2)</f>
        <v>0</v>
      </c>
      <c r="E59" s="344">
        <f>ROUND(H59/$F$51*100,2)</f>
        <v>-3318802.46</v>
      </c>
      <c r="F59" s="327"/>
      <c r="G59" s="300">
        <f>'Werteliste-manuell'!E24</f>
        <v>0</v>
      </c>
      <c r="H59" s="310">
        <f>'Werteliste-manuell'!F24</f>
        <v>-1659401.23</v>
      </c>
      <c r="I59" s="327"/>
      <c r="J59" s="384"/>
      <c r="K59" s="385"/>
      <c r="L59" s="302" t="s">
        <v>326</v>
      </c>
      <c r="M59" s="267"/>
      <c r="N59" s="267"/>
      <c r="T59" s="267"/>
      <c r="U59" s="267"/>
    </row>
    <row r="60" spans="1:21" ht="15.75" thickBot="1" x14ac:dyDescent="0.3">
      <c r="A60" s="69" t="s">
        <v>93</v>
      </c>
      <c r="B60" s="78" t="s">
        <v>94</v>
      </c>
      <c r="C60" s="316"/>
      <c r="D60" s="317">
        <f>SUM(D58:D59)</f>
        <v>376715519.31</v>
      </c>
      <c r="E60" s="317">
        <f>SUM(E58:E59)</f>
        <v>476750316.93000001</v>
      </c>
      <c r="F60" s="330"/>
      <c r="G60" s="331">
        <f>SUM(G58:G59)</f>
        <v>188357759.66</v>
      </c>
      <c r="H60" s="386">
        <f>SUM(H58:H59)</f>
        <v>238375158.47</v>
      </c>
      <c r="I60" s="330"/>
      <c r="J60" s="387"/>
      <c r="K60" s="388"/>
      <c r="L60" s="389"/>
      <c r="M60" s="267"/>
      <c r="N60" s="267"/>
      <c r="T60" s="267"/>
      <c r="U60" s="267"/>
    </row>
    <row r="61" spans="1:21" s="267" customFormat="1" ht="24.75" thickTop="1" x14ac:dyDescent="0.25">
      <c r="A61" s="79" t="s">
        <v>95</v>
      </c>
      <c r="B61" s="80" t="s">
        <v>288</v>
      </c>
      <c r="C61" s="390" t="s">
        <v>289</v>
      </c>
      <c r="D61" s="333"/>
      <c r="E61" s="334"/>
      <c r="F61" s="391"/>
      <c r="G61" s="392"/>
      <c r="H61" s="334"/>
      <c r="I61" s="391"/>
      <c r="J61" s="392"/>
      <c r="K61" s="334"/>
      <c r="L61" s="393"/>
    </row>
    <row r="62" spans="1:21" x14ac:dyDescent="0.25">
      <c r="A62" s="64" t="s">
        <v>96</v>
      </c>
      <c r="B62" s="81" t="s">
        <v>290</v>
      </c>
      <c r="C62" s="394"/>
      <c r="D62" s="395">
        <f>'Werteliste-BIENE'!D20</f>
        <v>656333128.57000005</v>
      </c>
      <c r="E62" s="396">
        <f>'Werteliste-BIENE'!E20</f>
        <v>2620894823.6500001</v>
      </c>
      <c r="F62" s="397">
        <f>'Werteliste-BIENE'!D63</f>
        <v>45.190072540000003</v>
      </c>
      <c r="G62" s="398">
        <f>D62*$F$62/100</f>
        <v>296597416.90483451</v>
      </c>
      <c r="H62" s="399">
        <f>E62*$F$62/100</f>
        <v>1184384272.0045402</v>
      </c>
      <c r="I62" s="400">
        <f>'Werteliste-BIENE'!D64</f>
        <v>1.99594395</v>
      </c>
      <c r="J62" s="401">
        <f>D62*$I$62/100</f>
        <v>13100041.371538637</v>
      </c>
      <c r="K62" s="402">
        <f>E62*$I$62/100</f>
        <v>52311591.668505341</v>
      </c>
      <c r="L62" s="343" t="s">
        <v>325</v>
      </c>
      <c r="M62" s="267"/>
      <c r="N62" s="267"/>
      <c r="T62" s="267"/>
      <c r="U62" s="267"/>
    </row>
    <row r="63" spans="1:21" x14ac:dyDescent="0.25">
      <c r="A63" s="66" t="s">
        <v>97</v>
      </c>
      <c r="B63" s="82" t="s">
        <v>292</v>
      </c>
      <c r="C63" s="394"/>
      <c r="D63" s="403"/>
      <c r="E63" s="349"/>
      <c r="F63" s="397">
        <f>'Werteliste-BIENE'!D66</f>
        <v>42.613983509999997</v>
      </c>
      <c r="G63" s="404">
        <f>$D$62*($F$63/100)</f>
        <v>279689691.17948693</v>
      </c>
      <c r="H63" s="405">
        <f>$E$62*($F$63/100)</f>
        <v>1116867687.9646544</v>
      </c>
      <c r="I63" s="406"/>
      <c r="J63" s="407"/>
      <c r="K63" s="408"/>
      <c r="L63" s="343" t="s">
        <v>325</v>
      </c>
      <c r="M63" s="267"/>
      <c r="N63" s="267"/>
      <c r="T63" s="267"/>
      <c r="U63" s="267"/>
    </row>
    <row r="64" spans="1:21" x14ac:dyDescent="0.25">
      <c r="A64" s="66" t="s">
        <v>98</v>
      </c>
      <c r="B64" s="83" t="s">
        <v>293</v>
      </c>
      <c r="C64" s="394"/>
      <c r="D64" s="403"/>
      <c r="E64" s="349"/>
      <c r="F64" s="327"/>
      <c r="G64" s="291">
        <f>'Werteliste-BIENE'!D67</f>
        <v>0</v>
      </c>
      <c r="H64" s="292">
        <f>'Werteliste-BIENE'!E67</f>
        <v>0</v>
      </c>
      <c r="I64" s="406"/>
      <c r="J64" s="407"/>
      <c r="K64" s="408"/>
      <c r="L64" s="343" t="s">
        <v>325</v>
      </c>
      <c r="M64" s="267"/>
      <c r="N64" s="267"/>
      <c r="T64" s="267"/>
      <c r="U64" s="267"/>
    </row>
    <row r="65" spans="1:21" x14ac:dyDescent="0.25">
      <c r="A65" s="66" t="s">
        <v>99</v>
      </c>
      <c r="B65" s="83" t="s">
        <v>294</v>
      </c>
      <c r="C65" s="394"/>
      <c r="D65" s="403"/>
      <c r="E65" s="349"/>
      <c r="F65" s="327"/>
      <c r="G65" s="300">
        <f>'Werteliste-manuell'!E25</f>
        <v>173634588.66999999</v>
      </c>
      <c r="H65" s="310">
        <f>'Werteliste-manuell'!F25</f>
        <v>173634588.66999999</v>
      </c>
      <c r="I65" s="327"/>
      <c r="J65" s="407"/>
      <c r="K65" s="408"/>
      <c r="L65" s="302" t="s">
        <v>326</v>
      </c>
      <c r="M65" s="267"/>
      <c r="N65" s="267"/>
      <c r="T65" s="267"/>
      <c r="U65" s="267"/>
    </row>
    <row r="66" spans="1:21" x14ac:dyDescent="0.25">
      <c r="A66" s="66" t="s">
        <v>189</v>
      </c>
      <c r="B66" s="82" t="s">
        <v>411</v>
      </c>
      <c r="C66" s="394"/>
      <c r="D66" s="403"/>
      <c r="E66" s="349"/>
      <c r="F66" s="327"/>
      <c r="G66" s="300">
        <f>'Werteliste-manuell'!E26</f>
        <v>36475354.444706</v>
      </c>
      <c r="H66" s="310">
        <f>'Werteliste-manuell'!F26</f>
        <v>109426063.33411801</v>
      </c>
      <c r="I66" s="327"/>
      <c r="J66" s="300">
        <f>'Werteliste-manuell'!E28</f>
        <v>7948037.2000000002</v>
      </c>
      <c r="K66" s="310">
        <f>'Werteliste-manuell'!F28</f>
        <v>23844111.600000001</v>
      </c>
      <c r="L66" s="302" t="s">
        <v>326</v>
      </c>
      <c r="M66" s="267"/>
      <c r="N66" s="267"/>
      <c r="T66" s="267"/>
      <c r="U66" s="267"/>
    </row>
    <row r="67" spans="1:21" x14ac:dyDescent="0.25">
      <c r="A67" s="66" t="s">
        <v>291</v>
      </c>
      <c r="B67" s="83" t="s">
        <v>295</v>
      </c>
      <c r="C67" s="409"/>
      <c r="D67" s="410"/>
      <c r="E67" s="411"/>
      <c r="F67" s="412"/>
      <c r="G67" s="413">
        <f>'Werteliste-manuell'!E27</f>
        <v>-5232338.6677891985</v>
      </c>
      <c r="H67" s="414">
        <f>'Werteliste-manuell'!F27</f>
        <v>387536603.04456878</v>
      </c>
      <c r="I67" s="412"/>
      <c r="J67" s="413">
        <f>'Werteliste-manuell'!E29</f>
        <v>1106876.3326614299</v>
      </c>
      <c r="K67" s="415">
        <f>'Werteliste-manuell'!F29</f>
        <v>6670046.5963575803</v>
      </c>
      <c r="L67" s="302" t="s">
        <v>326</v>
      </c>
      <c r="M67" s="267"/>
      <c r="N67" s="267"/>
      <c r="T67" s="267"/>
      <c r="U67" s="267"/>
    </row>
    <row r="68" spans="1:21" ht="15" customHeight="1" thickBot="1" x14ac:dyDescent="0.3">
      <c r="A68" s="69" t="s">
        <v>100</v>
      </c>
      <c r="B68" s="84" t="s">
        <v>296</v>
      </c>
      <c r="C68" s="316"/>
      <c r="D68" s="416"/>
      <c r="E68" s="416"/>
      <c r="F68" s="417"/>
      <c r="G68" s="331">
        <f>SUM(G62:G67)</f>
        <v>781164712.5312382</v>
      </c>
      <c r="H68" s="331">
        <f>SUM(H62:H67)</f>
        <v>2971849215.0178814</v>
      </c>
      <c r="I68" s="417"/>
      <c r="J68" s="331">
        <f>SUM(J62:J67)</f>
        <v>22154954.90420007</v>
      </c>
      <c r="K68" s="386">
        <f>SUM(K62:K67)</f>
        <v>82825749.864862919</v>
      </c>
      <c r="L68" s="418"/>
      <c r="M68" s="267"/>
      <c r="N68" s="267"/>
      <c r="T68" s="267"/>
      <c r="U68" s="267"/>
    </row>
    <row r="69" spans="1:21" s="267" customFormat="1" ht="21" customHeight="1" thickTop="1" x14ac:dyDescent="0.25">
      <c r="A69" s="71" t="s">
        <v>101</v>
      </c>
      <c r="B69" s="63" t="s">
        <v>102</v>
      </c>
      <c r="C69" s="274" t="s">
        <v>103</v>
      </c>
      <c r="D69" s="275"/>
      <c r="E69" s="276"/>
      <c r="F69" s="337"/>
      <c r="G69" s="323"/>
      <c r="H69" s="324"/>
      <c r="I69" s="337"/>
      <c r="J69" s="323"/>
      <c r="K69" s="324"/>
      <c r="L69" s="419"/>
    </row>
    <row r="70" spans="1:21" x14ac:dyDescent="0.25">
      <c r="A70" s="74" t="s">
        <v>283</v>
      </c>
      <c r="B70" s="65" t="s">
        <v>102</v>
      </c>
      <c r="C70" s="282"/>
      <c r="D70" s="395">
        <f>IF(ISBLANK('Werteliste-manuell'!E30)=TRUE,'Werteliste-BIENE'!D21,'Werteliste-manuell'!E30)</f>
        <v>0</v>
      </c>
      <c r="E70" s="396">
        <f>IF(ISBLANK('Werteliste-manuell'!F30)=TRUE,'Werteliste-BIENE'!E21,'Werteliste-manuell'!F30)</f>
        <v>38300403.469999999</v>
      </c>
      <c r="F70" s="397"/>
      <c r="G70" s="286"/>
      <c r="H70" s="287"/>
      <c r="I70" s="327"/>
      <c r="J70" s="420"/>
      <c r="K70" s="287"/>
      <c r="L70" s="314" t="s">
        <v>324</v>
      </c>
      <c r="M70" s="267"/>
      <c r="N70" s="267"/>
      <c r="T70" s="267"/>
      <c r="U70" s="267"/>
    </row>
    <row r="71" spans="1:21" x14ac:dyDescent="0.25">
      <c r="A71" s="66" t="s">
        <v>320</v>
      </c>
      <c r="B71" s="67" t="s">
        <v>104</v>
      </c>
      <c r="C71" s="351"/>
      <c r="D71" s="421">
        <f>IF(ISBLANK('Werteliste-manuell'!E31)=TRUE,'Werteliste-BIENE'!D22,'Werteliste-manuell'!E31)</f>
        <v>0</v>
      </c>
      <c r="E71" s="422">
        <f>IF(ISBLANK('Werteliste-manuell'!F31)=TRUE,'Werteliste-BIENE'!E22,'Werteliste-manuell'!F31)</f>
        <v>15867310.01</v>
      </c>
      <c r="F71" s="406"/>
      <c r="G71" s="423"/>
      <c r="H71" s="424"/>
      <c r="I71" s="327"/>
      <c r="J71" s="425"/>
      <c r="K71" s="426"/>
      <c r="L71" s="314" t="s">
        <v>324</v>
      </c>
      <c r="M71" s="267"/>
      <c r="N71" s="267"/>
      <c r="T71" s="267"/>
      <c r="U71" s="267"/>
    </row>
    <row r="72" spans="1:21" x14ac:dyDescent="0.25">
      <c r="A72" s="66" t="s">
        <v>321</v>
      </c>
      <c r="B72" s="67" t="s">
        <v>5</v>
      </c>
      <c r="C72" s="427"/>
      <c r="D72" s="428">
        <f>G72</f>
        <v>0</v>
      </c>
      <c r="E72" s="429">
        <f>H72</f>
        <v>22433093.460000001</v>
      </c>
      <c r="F72" s="327"/>
      <c r="G72" s="395">
        <f>IF(ISBLANK('Werteliste-manuell'!E32)=TRUE,'Werteliste-BIENE'!D23,'Werteliste-manuell'!E32)</f>
        <v>0</v>
      </c>
      <c r="H72" s="430">
        <f>IF(ISBLANK('Werteliste-manuell'!F32)=TRUE,'Werteliste-BIENE'!E23,'Werteliste-manuell'!F32)</f>
        <v>22433093.460000001</v>
      </c>
      <c r="I72" s="406"/>
      <c r="J72" s="431"/>
      <c r="K72" s="432"/>
      <c r="L72" s="314" t="s">
        <v>324</v>
      </c>
      <c r="M72" s="267"/>
      <c r="N72" s="267"/>
      <c r="T72" s="267"/>
      <c r="U72" s="267"/>
    </row>
    <row r="73" spans="1:21" ht="15.75" thickBot="1" x14ac:dyDescent="0.3">
      <c r="A73" s="85" t="s">
        <v>322</v>
      </c>
      <c r="B73" s="86" t="s">
        <v>6</v>
      </c>
      <c r="C73" s="433"/>
      <c r="D73" s="434"/>
      <c r="E73" s="435"/>
      <c r="F73" s="436"/>
      <c r="G73" s="437"/>
      <c r="H73" s="438"/>
      <c r="I73" s="436"/>
      <c r="J73" s="439">
        <f>-D70</f>
        <v>0</v>
      </c>
      <c r="K73" s="440">
        <f>-E70</f>
        <v>-38300403.469999999</v>
      </c>
      <c r="L73" s="441"/>
      <c r="M73" s="267"/>
      <c r="N73" s="267"/>
      <c r="T73" s="267"/>
      <c r="U73" s="267"/>
    </row>
    <row r="74" spans="1:21" s="267" customFormat="1" ht="21" customHeight="1" x14ac:dyDescent="0.25">
      <c r="A74" s="60"/>
      <c r="B74" s="87" t="s">
        <v>195</v>
      </c>
      <c r="C74" s="268"/>
      <c r="D74" s="442"/>
      <c r="E74" s="443"/>
      <c r="F74" s="271"/>
      <c r="G74" s="269"/>
      <c r="H74" s="270"/>
      <c r="I74" s="444"/>
      <c r="J74" s="445"/>
      <c r="K74" s="446"/>
      <c r="L74" s="447"/>
    </row>
    <row r="75" spans="1:21" s="267" customFormat="1" ht="21" customHeight="1" x14ac:dyDescent="0.25">
      <c r="A75" s="88" t="s">
        <v>105</v>
      </c>
      <c r="B75" s="89" t="s">
        <v>106</v>
      </c>
      <c r="C75" s="448"/>
      <c r="D75" s="449">
        <f>'Werteliste-BIENE'!D24</f>
        <v>0</v>
      </c>
      <c r="E75" s="450">
        <f>'Werteliste-BIENE'!E24</f>
        <v>0</v>
      </c>
      <c r="F75" s="451"/>
      <c r="G75" s="452">
        <f>ROUND(D75*0.5,2)</f>
        <v>0</v>
      </c>
      <c r="H75" s="453">
        <f>ROUND(E75*0.5,2)</f>
        <v>0</v>
      </c>
      <c r="I75" s="454"/>
      <c r="J75" s="455"/>
      <c r="K75" s="456"/>
      <c r="L75" s="457"/>
    </row>
    <row r="76" spans="1:21" ht="21" customHeight="1" x14ac:dyDescent="0.25">
      <c r="A76" s="90" t="s">
        <v>107</v>
      </c>
      <c r="B76" s="91" t="s">
        <v>108</v>
      </c>
      <c r="C76" s="458"/>
      <c r="D76" s="459">
        <f>G76</f>
        <v>0</v>
      </c>
      <c r="E76" s="460">
        <f>H76</f>
        <v>0</v>
      </c>
      <c r="F76" s="461"/>
      <c r="G76" s="462">
        <f>G77+G78</f>
        <v>0</v>
      </c>
      <c r="H76" s="463">
        <f>H77+H78</f>
        <v>0</v>
      </c>
      <c r="I76" s="464"/>
      <c r="J76" s="459">
        <f>G76*-1</f>
        <v>0</v>
      </c>
      <c r="K76" s="465">
        <f>H76*-1</f>
        <v>0</v>
      </c>
      <c r="L76" s="466"/>
      <c r="M76" s="267"/>
      <c r="N76" s="267"/>
      <c r="T76" s="267"/>
      <c r="U76" s="267"/>
    </row>
    <row r="77" spans="1:21" x14ac:dyDescent="0.25">
      <c r="A77" s="66" t="s">
        <v>187</v>
      </c>
      <c r="B77" s="92" t="s">
        <v>198</v>
      </c>
      <c r="C77" s="467"/>
      <c r="D77" s="468">
        <f>G77</f>
        <v>0</v>
      </c>
      <c r="E77" s="469">
        <f t="shared" ref="E77:E78" si="15">H77</f>
        <v>0</v>
      </c>
      <c r="F77" s="470"/>
      <c r="G77" s="291">
        <f>IF(ISBLANK('Werteliste-manuell'!E33)=TRUE,'Werteliste-BIENE'!D25,'Werteliste-manuell'!E33)</f>
        <v>0</v>
      </c>
      <c r="H77" s="292">
        <f>IF(ISBLANK('Werteliste-manuell'!F33)=TRUE,'Werteliste-BIENE'!E25,'Werteliste-manuell'!F33)</f>
        <v>0</v>
      </c>
      <c r="I77" s="471"/>
      <c r="J77" s="472">
        <f t="shared" ref="J77:K78" si="16">G77*-1</f>
        <v>0</v>
      </c>
      <c r="K77" s="473">
        <f>H77*-1</f>
        <v>0</v>
      </c>
      <c r="L77" s="314" t="s">
        <v>324</v>
      </c>
      <c r="M77" s="267"/>
      <c r="N77" s="267"/>
      <c r="T77" s="267"/>
      <c r="U77" s="267"/>
    </row>
    <row r="78" spans="1:21" ht="15.75" thickBot="1" x14ac:dyDescent="0.3">
      <c r="A78" s="93" t="s">
        <v>188</v>
      </c>
      <c r="B78" s="94" t="s">
        <v>199</v>
      </c>
      <c r="C78" s="474"/>
      <c r="D78" s="475">
        <f>G78</f>
        <v>0</v>
      </c>
      <c r="E78" s="476">
        <f t="shared" si="15"/>
        <v>0</v>
      </c>
      <c r="F78" s="477"/>
      <c r="G78" s="478">
        <f>IF(ISBLANK('Werteliste-manuell'!E34)=TRUE,'Werteliste-BIENE'!D26,'Werteliste-manuell'!E34)</f>
        <v>0</v>
      </c>
      <c r="H78" s="479">
        <f>IF(ISBLANK('Werteliste-manuell'!F34)=TRUE,'Werteliste-BIENE'!E26,'Werteliste-manuell'!F34)</f>
        <v>0</v>
      </c>
      <c r="I78" s="480"/>
      <c r="J78" s="481">
        <f t="shared" si="16"/>
        <v>0</v>
      </c>
      <c r="K78" s="482">
        <f t="shared" si="16"/>
        <v>0</v>
      </c>
      <c r="L78" s="483" t="s">
        <v>324</v>
      </c>
      <c r="M78" s="267"/>
      <c r="N78" s="267"/>
      <c r="T78" s="267"/>
      <c r="U78" s="267"/>
    </row>
    <row r="79" spans="1:21" ht="21" customHeight="1" thickTop="1" x14ac:dyDescent="0.25">
      <c r="A79" s="95"/>
      <c r="B79" s="96" t="s">
        <v>315</v>
      </c>
      <c r="C79" s="484"/>
      <c r="D79" s="485"/>
      <c r="E79" s="486"/>
      <c r="F79" s="484"/>
      <c r="G79" s="487"/>
      <c r="H79" s="488"/>
      <c r="I79" s="489"/>
      <c r="J79" s="485"/>
      <c r="K79" s="486"/>
      <c r="L79" s="490"/>
      <c r="M79" s="267"/>
      <c r="N79" s="267"/>
      <c r="T79" s="267"/>
      <c r="U79" s="267"/>
    </row>
    <row r="80" spans="1:21" x14ac:dyDescent="0.25">
      <c r="A80" s="97" t="s">
        <v>362</v>
      </c>
      <c r="B80" s="214" t="s">
        <v>109</v>
      </c>
      <c r="C80" s="491"/>
      <c r="D80" s="492">
        <f>D19+D36+D41+D46+D55+D62+D70+D75+D76</f>
        <v>2839497039.5700002</v>
      </c>
      <c r="E80" s="493">
        <f>E19+E36+E41+E46+E55+E62+E70+E75+E76</f>
        <v>7693696742.7600012</v>
      </c>
      <c r="F80" s="494"/>
      <c r="G80" s="495"/>
      <c r="H80" s="493"/>
      <c r="I80" s="496"/>
      <c r="J80" s="497"/>
      <c r="K80" s="498"/>
      <c r="L80" s="499"/>
      <c r="M80" s="267"/>
      <c r="N80" s="267"/>
      <c r="T80" s="267"/>
      <c r="U80" s="267"/>
    </row>
    <row r="81" spans="1:21" ht="15.75" thickBot="1" x14ac:dyDescent="0.3">
      <c r="A81" s="98" t="s">
        <v>363</v>
      </c>
      <c r="B81" s="215" t="s">
        <v>110</v>
      </c>
      <c r="C81" s="500"/>
      <c r="D81" s="501"/>
      <c r="E81" s="502"/>
      <c r="F81" s="503"/>
      <c r="G81" s="504">
        <f>G26+G39+G44+G50+G60+G68+G72+G75+G76</f>
        <v>1678119631.7462382</v>
      </c>
      <c r="H81" s="505">
        <f>H26+H39+H44+H50+H60+H68+H72+H75+H76</f>
        <v>4935568724.5378819</v>
      </c>
      <c r="I81" s="506"/>
      <c r="J81" s="507">
        <f>J26+J39+J50+J68+J73+J76</f>
        <v>259809222.99860007</v>
      </c>
      <c r="K81" s="505">
        <f>K26+K39+K50+K68+K73+K76</f>
        <v>608996058.2793628</v>
      </c>
      <c r="L81" s="508"/>
      <c r="M81" s="267"/>
      <c r="N81" s="267"/>
      <c r="T81" s="267"/>
      <c r="U81" s="267"/>
    </row>
    <row r="82" spans="1:21" s="267" customFormat="1" ht="21" customHeight="1" thickTop="1" x14ac:dyDescent="0.25">
      <c r="A82" s="60"/>
      <c r="B82" s="99" t="s">
        <v>196</v>
      </c>
      <c r="C82" s="268"/>
      <c r="D82" s="445"/>
      <c r="E82" s="446"/>
      <c r="F82" s="268"/>
      <c r="G82" s="442"/>
      <c r="H82" s="443"/>
      <c r="I82" s="268"/>
      <c r="J82" s="445"/>
      <c r="K82" s="446"/>
      <c r="L82" s="447"/>
    </row>
    <row r="83" spans="1:21" x14ac:dyDescent="0.25">
      <c r="A83" s="74" t="s">
        <v>111</v>
      </c>
      <c r="B83" s="100" t="s">
        <v>112</v>
      </c>
      <c r="C83" s="509" t="s">
        <v>113</v>
      </c>
      <c r="D83" s="510"/>
      <c r="E83" s="308"/>
      <c r="F83" s="511">
        <v>100</v>
      </c>
      <c r="G83" s="512">
        <f>'Werteliste-BIENE'!D27</f>
        <v>0</v>
      </c>
      <c r="H83" s="430">
        <f>'Werteliste-BIENE'!E27</f>
        <v>0</v>
      </c>
      <c r="I83" s="406"/>
      <c r="J83" s="513"/>
      <c r="K83" s="308"/>
      <c r="L83" s="302" t="s">
        <v>325</v>
      </c>
      <c r="M83" s="267"/>
      <c r="N83" s="267"/>
      <c r="T83" s="267"/>
      <c r="U83" s="267"/>
    </row>
    <row r="84" spans="1:21" x14ac:dyDescent="0.25">
      <c r="A84" s="74" t="s">
        <v>114</v>
      </c>
      <c r="B84" s="100" t="s">
        <v>115</v>
      </c>
      <c r="C84" s="509" t="s">
        <v>116</v>
      </c>
      <c r="D84" s="510"/>
      <c r="E84" s="308"/>
      <c r="F84" s="511">
        <v>100</v>
      </c>
      <c r="G84" s="514">
        <f>IF(ISBLANK('Werteliste-manuell'!E35)=TRUE,'Werteliste-BIENE'!D28,'Werteliste-manuell'!E35)</f>
        <v>244371247.75</v>
      </c>
      <c r="H84" s="515">
        <f>IF(ISBLANK('Werteliste-manuell'!F35)=TRUE,'Werteliste-BIENE'!E28,'Werteliste-manuell'!F35)</f>
        <v>317256476.60000002</v>
      </c>
      <c r="I84" s="406"/>
      <c r="J84" s="516"/>
      <c r="K84" s="308"/>
      <c r="L84" s="517" t="s">
        <v>324</v>
      </c>
      <c r="M84" s="267"/>
      <c r="N84" s="267"/>
      <c r="T84" s="267"/>
      <c r="U84" s="267"/>
    </row>
    <row r="85" spans="1:21" x14ac:dyDescent="0.25">
      <c r="A85" s="74" t="s">
        <v>117</v>
      </c>
      <c r="B85" s="100" t="s">
        <v>118</v>
      </c>
      <c r="C85" s="509" t="s">
        <v>119</v>
      </c>
      <c r="D85" s="518"/>
      <c r="E85" s="287"/>
      <c r="F85" s="511">
        <v>100</v>
      </c>
      <c r="G85" s="512">
        <f>'Werteliste-BIENE'!D29+('Werteliste-BIENE'!D30*(7/3))+'Werteliste-manuell'!E36</f>
        <v>175890934.18000001</v>
      </c>
      <c r="H85" s="430">
        <f>'Werteliste-BIENE'!E29+('Werteliste-BIENE'!E30*(7/3))+'Werteliste-manuell'!F36</f>
        <v>449317750.74000001</v>
      </c>
      <c r="I85" s="406"/>
      <c r="J85" s="516"/>
      <c r="K85" s="308"/>
      <c r="L85" s="299" t="s">
        <v>358</v>
      </c>
      <c r="M85" s="267"/>
      <c r="N85" s="267"/>
      <c r="T85" s="267"/>
      <c r="U85" s="267"/>
    </row>
    <row r="86" spans="1:21" x14ac:dyDescent="0.25">
      <c r="A86" s="74" t="s">
        <v>120</v>
      </c>
      <c r="B86" s="100" t="s">
        <v>121</v>
      </c>
      <c r="C86" s="509" t="s">
        <v>122</v>
      </c>
      <c r="D86" s="510"/>
      <c r="E86" s="308"/>
      <c r="F86" s="511">
        <v>100</v>
      </c>
      <c r="G86" s="514">
        <f>'Werteliste-BIENE'!D31</f>
        <v>91078.76</v>
      </c>
      <c r="H86" s="515">
        <f>'Werteliste-BIENE'!E31</f>
        <v>269041.52</v>
      </c>
      <c r="I86" s="406"/>
      <c r="J86" s="516"/>
      <c r="K86" s="308"/>
      <c r="L86" s="517" t="s">
        <v>325</v>
      </c>
      <c r="M86" s="267"/>
      <c r="N86" s="267"/>
      <c r="T86" s="267"/>
      <c r="U86" s="267"/>
    </row>
    <row r="87" spans="1:21" x14ac:dyDescent="0.25">
      <c r="A87" s="74" t="s">
        <v>123</v>
      </c>
      <c r="B87" s="100" t="s">
        <v>124</v>
      </c>
      <c r="C87" s="509" t="s">
        <v>125</v>
      </c>
      <c r="D87" s="510"/>
      <c r="E87" s="308"/>
      <c r="F87" s="511">
        <v>100</v>
      </c>
      <c r="G87" s="514">
        <f>'Werteliste-BIENE'!D32</f>
        <v>0</v>
      </c>
      <c r="H87" s="515">
        <f>'Werteliste-BIENE'!E32</f>
        <v>0</v>
      </c>
      <c r="I87" s="406"/>
      <c r="J87" s="513"/>
      <c r="K87" s="308"/>
      <c r="L87" s="517" t="s">
        <v>325</v>
      </c>
      <c r="M87" s="267"/>
      <c r="N87" s="267"/>
      <c r="T87" s="267"/>
      <c r="U87" s="267"/>
    </row>
    <row r="88" spans="1:21" x14ac:dyDescent="0.25">
      <c r="A88" s="74" t="s">
        <v>126</v>
      </c>
      <c r="B88" s="100" t="s">
        <v>127</v>
      </c>
      <c r="C88" s="509" t="s">
        <v>128</v>
      </c>
      <c r="D88" s="518"/>
      <c r="E88" s="287"/>
      <c r="F88" s="511">
        <v>100</v>
      </c>
      <c r="G88" s="512">
        <f>'Werteliste-BIENE'!D33+'Werteliste-manuell'!E37</f>
        <v>4321881.53</v>
      </c>
      <c r="H88" s="430">
        <f>'Werteliste-BIENE'!E33+'Werteliste-manuell'!F37</f>
        <v>14124900.300000001</v>
      </c>
      <c r="I88" s="406"/>
      <c r="J88" s="519"/>
      <c r="K88" s="287"/>
      <c r="L88" s="299" t="s">
        <v>332</v>
      </c>
      <c r="M88" s="267"/>
      <c r="N88" s="267"/>
      <c r="T88" s="267"/>
      <c r="U88" s="267"/>
    </row>
    <row r="89" spans="1:21" x14ac:dyDescent="0.25">
      <c r="A89" s="74" t="s">
        <v>129</v>
      </c>
      <c r="B89" s="100" t="s">
        <v>401</v>
      </c>
      <c r="C89" s="509" t="s">
        <v>130</v>
      </c>
      <c r="D89" s="518"/>
      <c r="E89" s="287"/>
      <c r="F89" s="511">
        <v>100</v>
      </c>
      <c r="G89" s="373">
        <f>SUM(G90:G91)</f>
        <v>3881750.8600000003</v>
      </c>
      <c r="H89" s="287">
        <f>SUM(H90:H91)</f>
        <v>3897084.97</v>
      </c>
      <c r="I89" s="520"/>
      <c r="J89" s="366"/>
      <c r="K89" s="367"/>
      <c r="L89" s="343"/>
      <c r="M89" s="267"/>
      <c r="N89" s="267"/>
      <c r="T89" s="267"/>
      <c r="U89" s="267"/>
    </row>
    <row r="90" spans="1:21" x14ac:dyDescent="0.25">
      <c r="A90" s="66" t="s">
        <v>131</v>
      </c>
      <c r="B90" s="92" t="s">
        <v>404</v>
      </c>
      <c r="C90" s="509"/>
      <c r="D90" s="518"/>
      <c r="E90" s="287"/>
      <c r="F90" s="511"/>
      <c r="G90" s="300">
        <f>'Werteliste-BIENE'!D34</f>
        <v>7581.72</v>
      </c>
      <c r="H90" s="301">
        <f>'Werteliste-BIENE'!E34</f>
        <v>22915.83</v>
      </c>
      <c r="I90" s="521"/>
      <c r="J90" s="366"/>
      <c r="K90" s="367"/>
      <c r="L90" s="517" t="s">
        <v>325</v>
      </c>
      <c r="M90" s="267"/>
      <c r="N90" s="267"/>
      <c r="T90" s="267"/>
      <c r="U90" s="267"/>
    </row>
    <row r="91" spans="1:21" x14ac:dyDescent="0.25">
      <c r="A91" s="66" t="s">
        <v>132</v>
      </c>
      <c r="B91" s="92" t="s">
        <v>405</v>
      </c>
      <c r="C91" s="509"/>
      <c r="D91" s="518"/>
      <c r="E91" s="287"/>
      <c r="F91" s="511"/>
      <c r="G91" s="522">
        <f>'Werteliste-manuell'!E38</f>
        <v>3874169.14</v>
      </c>
      <c r="H91" s="523">
        <f>'Werteliste-manuell'!F38</f>
        <v>3874169.14</v>
      </c>
      <c r="I91" s="521"/>
      <c r="J91" s="366"/>
      <c r="K91" s="367"/>
      <c r="L91" s="343" t="s">
        <v>326</v>
      </c>
      <c r="M91" s="267"/>
      <c r="N91" s="267"/>
      <c r="T91" s="267"/>
      <c r="U91" s="267"/>
    </row>
    <row r="92" spans="1:21" x14ac:dyDescent="0.25">
      <c r="A92" s="74" t="s">
        <v>133</v>
      </c>
      <c r="B92" s="100" t="s">
        <v>134</v>
      </c>
      <c r="C92" s="509" t="s">
        <v>135</v>
      </c>
      <c r="D92" s="518"/>
      <c r="E92" s="287"/>
      <c r="F92" s="524">
        <v>100</v>
      </c>
      <c r="G92" s="512">
        <f>'Werteliste-manuell'!E39+'Werteliste-manuell'!E40</f>
        <v>7093755.8499999996</v>
      </c>
      <c r="H92" s="525">
        <f>'Werteliste-manuell'!F39+'Werteliste-manuell'!F40</f>
        <v>9278592.8699999992</v>
      </c>
      <c r="I92" s="406"/>
      <c r="J92" s="519"/>
      <c r="K92" s="526"/>
      <c r="L92" s="343" t="s">
        <v>326</v>
      </c>
      <c r="M92" s="267"/>
      <c r="N92" s="267"/>
      <c r="T92" s="267"/>
      <c r="U92" s="267"/>
    </row>
    <row r="93" spans="1:21" x14ac:dyDescent="0.25">
      <c r="A93" s="74" t="s">
        <v>136</v>
      </c>
      <c r="B93" s="100" t="s">
        <v>137</v>
      </c>
      <c r="C93" s="509" t="s">
        <v>138</v>
      </c>
      <c r="D93" s="373"/>
      <c r="E93" s="526"/>
      <c r="F93" s="511">
        <v>100</v>
      </c>
      <c r="G93" s="514">
        <f>'Werteliste-manuell'!E41</f>
        <v>799476.80999999994</v>
      </c>
      <c r="H93" s="527">
        <f>'Werteliste-manuell'!F41</f>
        <v>2489741.7799999998</v>
      </c>
      <c r="I93" s="406"/>
      <c r="J93" s="420"/>
      <c r="K93" s="526"/>
      <c r="L93" s="343" t="s">
        <v>326</v>
      </c>
      <c r="M93" s="267"/>
      <c r="N93" s="267"/>
      <c r="T93" s="267"/>
      <c r="U93" s="267"/>
    </row>
    <row r="94" spans="1:21" x14ac:dyDescent="0.25">
      <c r="A94" s="101" t="s">
        <v>139</v>
      </c>
      <c r="B94" s="102" t="s">
        <v>140</v>
      </c>
      <c r="C94" s="528" t="s">
        <v>141</v>
      </c>
      <c r="D94" s="529"/>
      <c r="E94" s="530"/>
      <c r="F94" s="531">
        <v>100</v>
      </c>
      <c r="G94" s="532">
        <f>'Werteliste-BIENE'!D35</f>
        <v>0</v>
      </c>
      <c r="H94" s="533">
        <f>'Werteliste-BIENE'!E35</f>
        <v>0</v>
      </c>
      <c r="I94" s="534"/>
      <c r="J94" s="535"/>
      <c r="K94" s="530"/>
      <c r="L94" s="536" t="s">
        <v>326</v>
      </c>
      <c r="M94" s="267"/>
      <c r="N94" s="267"/>
      <c r="T94" s="267"/>
      <c r="U94" s="267"/>
    </row>
    <row r="95" spans="1:21" s="267" customFormat="1" ht="21" customHeight="1" thickBot="1" x14ac:dyDescent="0.3">
      <c r="A95" s="103" t="s">
        <v>142</v>
      </c>
      <c r="B95" s="104" t="s">
        <v>143</v>
      </c>
      <c r="C95" s="537"/>
      <c r="D95" s="538" t="s">
        <v>144</v>
      </c>
      <c r="E95" s="539" t="s">
        <v>144</v>
      </c>
      <c r="F95" s="540"/>
      <c r="G95" s="541">
        <f>G83+G84+G85+G86+G87+G88+G89+G92+G93+G94</f>
        <v>436450125.74000001</v>
      </c>
      <c r="H95" s="542">
        <f>H83+H84+H85+H86+H87+H88+H89+H92+H93+H94</f>
        <v>796633588.77999997</v>
      </c>
      <c r="I95" s="540"/>
      <c r="J95" s="539"/>
      <c r="K95" s="543"/>
      <c r="L95" s="544"/>
    </row>
    <row r="96" spans="1:21" s="267" customFormat="1" ht="21" customHeight="1" thickTop="1" x14ac:dyDescent="0.25">
      <c r="A96" s="60"/>
      <c r="B96" s="99" t="s">
        <v>197</v>
      </c>
      <c r="C96" s="268"/>
      <c r="D96" s="445"/>
      <c r="E96" s="446"/>
      <c r="F96" s="268"/>
      <c r="G96" s="445"/>
      <c r="H96" s="446"/>
      <c r="I96" s="268"/>
      <c r="J96" s="442"/>
      <c r="K96" s="443"/>
      <c r="L96" s="545"/>
    </row>
    <row r="97" spans="1:21" ht="15" customHeight="1" x14ac:dyDescent="0.25">
      <c r="A97" s="74" t="s">
        <v>145</v>
      </c>
      <c r="B97" s="100" t="s">
        <v>146</v>
      </c>
      <c r="C97" s="546"/>
      <c r="D97" s="459"/>
      <c r="E97" s="460"/>
      <c r="F97" s="546"/>
      <c r="G97" s="547"/>
      <c r="H97" s="548"/>
      <c r="I97" s="511">
        <v>100</v>
      </c>
      <c r="J97" s="512">
        <f>'Werteliste-BIENE'!D36</f>
        <v>9191504.2699999996</v>
      </c>
      <c r="K97" s="525">
        <f>'Werteliste-BIENE'!E36</f>
        <v>187508768.99000001</v>
      </c>
      <c r="L97" s="549" t="s">
        <v>328</v>
      </c>
      <c r="M97" s="267"/>
      <c r="N97" s="267"/>
      <c r="T97" s="267"/>
      <c r="U97" s="267"/>
    </row>
    <row r="98" spans="1:21" x14ac:dyDescent="0.25">
      <c r="A98" s="74" t="s">
        <v>147</v>
      </c>
      <c r="B98" s="100" t="s">
        <v>148</v>
      </c>
      <c r="C98" s="546"/>
      <c r="D98" s="459"/>
      <c r="E98" s="460"/>
      <c r="F98" s="546"/>
      <c r="G98" s="547"/>
      <c r="H98" s="548"/>
      <c r="I98" s="511">
        <v>100</v>
      </c>
      <c r="J98" s="514">
        <f>'Werteliste-BIENE'!D37</f>
        <v>95720326.909999996</v>
      </c>
      <c r="K98" s="527">
        <f>'Werteliste-BIENE'!E37</f>
        <v>683653282.51999998</v>
      </c>
      <c r="L98" s="299" t="s">
        <v>328</v>
      </c>
      <c r="M98" s="267"/>
      <c r="N98" s="267"/>
      <c r="T98" s="267"/>
      <c r="U98" s="267"/>
    </row>
    <row r="99" spans="1:21" x14ac:dyDescent="0.25">
      <c r="A99" s="101" t="s">
        <v>149</v>
      </c>
      <c r="B99" s="102" t="s">
        <v>150</v>
      </c>
      <c r="C99" s="550"/>
      <c r="D99" s="551"/>
      <c r="E99" s="552"/>
      <c r="F99" s="550"/>
      <c r="G99" s="553"/>
      <c r="H99" s="554"/>
      <c r="I99" s="531">
        <v>100</v>
      </c>
      <c r="J99" s="532">
        <f>'Werteliste-BIENE'!D38</f>
        <v>7661558.3899999997</v>
      </c>
      <c r="K99" s="555">
        <f>'Werteliste-BIENE'!E38</f>
        <v>18847284.77</v>
      </c>
      <c r="L99" s="556" t="s">
        <v>328</v>
      </c>
      <c r="M99" s="267"/>
      <c r="N99" s="267"/>
      <c r="T99" s="267"/>
      <c r="U99" s="267"/>
    </row>
    <row r="100" spans="1:21" s="267" customFormat="1" ht="21" customHeight="1" thickBot="1" x14ac:dyDescent="0.3">
      <c r="A100" s="105" t="s">
        <v>151</v>
      </c>
      <c r="B100" s="106" t="s">
        <v>152</v>
      </c>
      <c r="C100" s="557"/>
      <c r="D100" s="558" t="s">
        <v>144</v>
      </c>
      <c r="E100" s="559" t="s">
        <v>144</v>
      </c>
      <c r="F100" s="560"/>
      <c r="G100" s="541"/>
      <c r="H100" s="542"/>
      <c r="I100" s="560"/>
      <c r="J100" s="561">
        <f>SUM(J97:J99)</f>
        <v>112573389.56999999</v>
      </c>
      <c r="K100" s="542">
        <f>SUM(K97:K99)</f>
        <v>890009336.27999997</v>
      </c>
      <c r="L100" s="544"/>
    </row>
    <row r="101" spans="1:21" s="267" customFormat="1" ht="21" customHeight="1" thickTop="1" thickBot="1" x14ac:dyDescent="0.3">
      <c r="A101" s="107" t="s">
        <v>153</v>
      </c>
      <c r="B101" s="108" t="s">
        <v>154</v>
      </c>
      <c r="C101" s="562"/>
      <c r="D101" s="563" t="s">
        <v>144</v>
      </c>
      <c r="E101" s="564" t="s">
        <v>144</v>
      </c>
      <c r="F101" s="565"/>
      <c r="G101" s="541">
        <f>G81+G95+G100</f>
        <v>2114569757.4862382</v>
      </c>
      <c r="H101" s="542">
        <f>H81+H95+H100</f>
        <v>5732202313.3178816</v>
      </c>
      <c r="I101" s="565"/>
      <c r="J101" s="566">
        <f>J81+J95+J100</f>
        <v>372382612.56860006</v>
      </c>
      <c r="K101" s="567">
        <f>K81+K95+K100</f>
        <v>1499005394.5593629</v>
      </c>
      <c r="L101" s="568"/>
    </row>
    <row r="102" spans="1:21" s="267" customFormat="1" ht="21" customHeight="1" thickTop="1" x14ac:dyDescent="0.25">
      <c r="A102" s="109"/>
      <c r="B102" s="99" t="s">
        <v>270</v>
      </c>
      <c r="C102" s="268"/>
      <c r="D102" s="445"/>
      <c r="E102" s="446"/>
      <c r="F102" s="268"/>
      <c r="G102" s="442"/>
      <c r="H102" s="443"/>
      <c r="I102" s="268"/>
      <c r="J102" s="442"/>
      <c r="K102" s="443"/>
      <c r="L102" s="545"/>
    </row>
    <row r="103" spans="1:21" s="579" customFormat="1" ht="21" customHeight="1" x14ac:dyDescent="0.25">
      <c r="A103" s="110" t="s">
        <v>286</v>
      </c>
      <c r="B103" s="111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03" s="569"/>
      <c r="D103" s="570"/>
      <c r="E103" s="571"/>
      <c r="F103" s="572"/>
      <c r="G103" s="573">
        <f>IF($J$4="Bayern",'Werteliste-BIENE'!D30-'Werteliste-BIENE'!D30*7/3,IF($J$4="Niedersachsen",'Werteliste-BIENE'!D60+'Werteliste-manuell'!E45,IF($J$4="Mecklenburg-Vorpommern",'Werteliste-manuell'!E45,0)))</f>
        <v>0</v>
      </c>
      <c r="H103" s="574">
        <f>IF($J$4="Bayern",'Werteliste-BIENE'!E30-'Werteliste-BIENE'!E30*7/3,IF($J$4="Niedersachsen",'Werteliste-BIENE'!E60+'Werteliste-manuell'!F45,IF($J$4="Mecklenburg-Vorpommern",'Werteliste-manuell'!F45,0)))</f>
        <v>0</v>
      </c>
      <c r="I103" s="575"/>
      <c r="J103" s="576"/>
      <c r="K103" s="577"/>
      <c r="L103" s="578" t="s">
        <v>360</v>
      </c>
      <c r="M103" s="267"/>
      <c r="N103" s="267"/>
      <c r="T103" s="267"/>
      <c r="U103" s="267"/>
    </row>
    <row r="104" spans="1:21" s="583" customFormat="1" ht="21" customHeight="1" thickBot="1" x14ac:dyDescent="0.3">
      <c r="A104" s="112" t="s">
        <v>287</v>
      </c>
      <c r="B104" s="113" t="s">
        <v>271</v>
      </c>
      <c r="C104" s="537"/>
      <c r="D104" s="580" t="s">
        <v>144</v>
      </c>
      <c r="E104" s="581" t="s">
        <v>144</v>
      </c>
      <c r="F104" s="540"/>
      <c r="G104" s="541">
        <f>G101+G103</f>
        <v>2114569757.4862382</v>
      </c>
      <c r="H104" s="542">
        <f>H101+H103</f>
        <v>5732202313.3178816</v>
      </c>
      <c r="I104" s="540"/>
      <c r="J104" s="561"/>
      <c r="K104" s="542"/>
      <c r="L104" s="582"/>
      <c r="M104" s="267"/>
      <c r="N104" s="267"/>
      <c r="T104" s="267"/>
      <c r="U104" s="267"/>
    </row>
    <row r="105" spans="1:21" s="579" customFormat="1" ht="10.15" customHeight="1" thickTop="1" thickBot="1" x14ac:dyDescent="0.3">
      <c r="A105" s="114"/>
      <c r="B105" s="115"/>
      <c r="C105" s="584"/>
      <c r="D105" s="585"/>
      <c r="E105" s="585"/>
      <c r="F105" s="586"/>
      <c r="G105" s="587"/>
      <c r="H105" s="587"/>
      <c r="I105" s="586"/>
      <c r="J105" s="587"/>
      <c r="K105" s="587"/>
      <c r="L105" s="588"/>
      <c r="M105" s="267"/>
      <c r="N105" s="267"/>
      <c r="T105" s="267"/>
      <c r="U105" s="267"/>
    </row>
    <row r="106" spans="1:21" s="267" customFormat="1" ht="21" customHeight="1" thickTop="1" x14ac:dyDescent="0.25">
      <c r="A106" s="60"/>
      <c r="B106" s="99" t="s">
        <v>202</v>
      </c>
      <c r="C106" s="268"/>
      <c r="D106" s="445"/>
      <c r="E106" s="446"/>
      <c r="F106" s="589"/>
      <c r="G106" s="442"/>
      <c r="H106" s="443"/>
      <c r="I106" s="590"/>
      <c r="J106" s="442"/>
      <c r="K106" s="443"/>
      <c r="L106" s="545"/>
    </row>
    <row r="107" spans="1:21" x14ac:dyDescent="0.25">
      <c r="A107" s="74" t="s">
        <v>155</v>
      </c>
      <c r="B107" s="100" t="s">
        <v>156</v>
      </c>
      <c r="C107" s="509" t="s">
        <v>157</v>
      </c>
      <c r="D107" s="591"/>
      <c r="E107" s="592"/>
      <c r="F107" s="524">
        <v>100</v>
      </c>
      <c r="G107" s="593">
        <f>'Werteliste-BIENE'!D39+'Werteliste-manuell'!E42</f>
        <v>621677.55000000005</v>
      </c>
      <c r="H107" s="594">
        <f>'Werteliste-BIENE'!E39+'Werteliste-manuell'!F42</f>
        <v>4927733.5599999996</v>
      </c>
      <c r="I107" s="595"/>
      <c r="J107" s="596"/>
      <c r="K107" s="597"/>
      <c r="L107" s="299" t="s">
        <v>332</v>
      </c>
      <c r="M107" s="267"/>
      <c r="N107" s="267"/>
      <c r="T107" s="267"/>
      <c r="U107" s="267"/>
    </row>
    <row r="108" spans="1:21" x14ac:dyDescent="0.25">
      <c r="A108" s="74" t="s">
        <v>158</v>
      </c>
      <c r="B108" s="100" t="s">
        <v>159</v>
      </c>
      <c r="C108" s="509" t="s">
        <v>160</v>
      </c>
      <c r="D108" s="598"/>
      <c r="E108" s="599"/>
      <c r="F108" s="524">
        <v>100</v>
      </c>
      <c r="G108" s="600">
        <f>'Werteliste-manuell'!E43</f>
        <v>0</v>
      </c>
      <c r="H108" s="601">
        <f>'Werteliste-manuell'!F43</f>
        <v>0</v>
      </c>
      <c r="I108" s="595"/>
      <c r="J108" s="596"/>
      <c r="K108" s="597"/>
      <c r="L108" s="602" t="s">
        <v>326</v>
      </c>
      <c r="M108" s="267"/>
      <c r="N108" s="267"/>
      <c r="T108" s="267"/>
      <c r="U108" s="267"/>
    </row>
    <row r="109" spans="1:21" ht="15.75" thickBot="1" x14ac:dyDescent="0.3">
      <c r="A109" s="116" t="s">
        <v>161</v>
      </c>
      <c r="B109" s="117" t="s">
        <v>162</v>
      </c>
      <c r="C109" s="603"/>
      <c r="D109" s="604">
        <f>IF(ISBLANK('Werteliste-manuell'!E44)=TRUE,'Werteliste-BIENE'!D40,'Werteliste-manuell'!E44)</f>
        <v>2936189144.4499998</v>
      </c>
      <c r="E109" s="605">
        <f>IF(ISBLANK('Werteliste-manuell'!F44)=TRUE,'Werteliste-BIENE'!E40,'Werteliste-manuell'!F44)</f>
        <v>7471514651.9300003</v>
      </c>
      <c r="F109" s="606"/>
      <c r="G109" s="607"/>
      <c r="H109" s="607"/>
      <c r="I109" s="608"/>
      <c r="J109" s="609"/>
      <c r="K109" s="610"/>
      <c r="L109" s="582" t="s">
        <v>324</v>
      </c>
      <c r="M109" s="267"/>
      <c r="N109" s="267"/>
      <c r="T109" s="267"/>
      <c r="U109" s="267"/>
    </row>
    <row r="110" spans="1:21" ht="18.75" thickTop="1" x14ac:dyDescent="0.25">
      <c r="A110" s="120"/>
      <c r="B110" s="2"/>
      <c r="C110" s="611"/>
      <c r="D110" s="2"/>
      <c r="E110" s="2"/>
      <c r="F110" s="2"/>
      <c r="G110" s="2"/>
      <c r="H110" s="612"/>
      <c r="L110" s="2"/>
      <c r="T110" s="267"/>
      <c r="U110" s="267"/>
    </row>
    <row r="111" spans="1:21" x14ac:dyDescent="0.25">
      <c r="B111" s="615" t="s">
        <v>329</v>
      </c>
      <c r="C111" s="616"/>
      <c r="D111" s="617"/>
      <c r="E111" s="617"/>
      <c r="F111" s="2"/>
      <c r="G111" s="2"/>
      <c r="H111" s="2"/>
      <c r="I111" s="2"/>
      <c r="J111" s="2"/>
      <c r="K111" s="2"/>
      <c r="L111" s="2"/>
      <c r="T111" s="267"/>
      <c r="U111" s="267"/>
    </row>
    <row r="112" spans="1:21" ht="15" customHeight="1" x14ac:dyDescent="0.25">
      <c r="B112" s="618" t="s">
        <v>330</v>
      </c>
      <c r="C112" s="619"/>
      <c r="D112" s="620"/>
      <c r="E112" s="620"/>
      <c r="F112" s="620"/>
      <c r="G112" s="620"/>
      <c r="H112" s="621"/>
      <c r="I112" s="2"/>
      <c r="J112" s="2"/>
      <c r="K112" s="2"/>
      <c r="L112" s="2"/>
      <c r="T112" s="267"/>
      <c r="U112" s="267"/>
    </row>
    <row r="113" spans="2:21" ht="15" customHeight="1" x14ac:dyDescent="0.25">
      <c r="B113" s="622" t="s">
        <v>333</v>
      </c>
      <c r="C113" s="623"/>
      <c r="D113" s="624"/>
      <c r="E113" s="624"/>
      <c r="F113" s="624"/>
      <c r="G113" s="624"/>
      <c r="H113" s="625"/>
      <c r="I113" s="2"/>
      <c r="J113" s="2"/>
      <c r="K113" s="2"/>
      <c r="L113" s="2"/>
      <c r="T113" s="267"/>
      <c r="U113" s="267"/>
    </row>
    <row r="114" spans="2:21" x14ac:dyDescent="0.25">
      <c r="L114" s="2"/>
      <c r="T114" s="267"/>
      <c r="U114" s="267"/>
    </row>
    <row r="115" spans="2:21" x14ac:dyDescent="0.25">
      <c r="L115" s="2"/>
    </row>
  </sheetData>
  <sheetProtection algorithmName="SHA-384" hashValue="R1D1bEC/ilvSuEkfxBxfJCzJPSCLTqgojqKtx79at2epPYBVuLExJQ+LRfCN3pGg" saltValue="sl+K3Kol8vRz4VW1wv4CwA==" spinCount="100000" sheet="1" objects="1" scenarios="1"/>
  <phoneticPr fontId="27" type="noConversion"/>
  <printOptions horizontalCentered="1"/>
  <pageMargins left="0.51181102362204722" right="0.51181102362204722" top="0.55118110236220474" bottom="0.35433070866141736" header="0.11811023622047245" footer="0.31496062992125984"/>
  <pageSetup paperSize="8" fitToHeight="0" orientation="landscape" r:id="rId1"/>
  <headerFooter>
    <oddHeader>&amp;R&amp;"-,Kursiv"&amp;8Anlage 1 zum Schlussbericht der AG D2</oddHeader>
  </headerFooter>
  <rowBreaks count="3" manualBreakCount="3">
    <brk id="44" max="10" man="1"/>
    <brk id="73" max="10" man="1"/>
    <brk id="10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7"/>
  <sheetViews>
    <sheetView showGridLines="0" view="pageBreakPreview" zoomScaleNormal="100" zoomScaleSheetLayoutView="100" workbookViewId="0">
      <pane xSplit="3" ySplit="6" topLeftCell="D7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ColWidth="11.5703125" defaultRowHeight="15" x14ac:dyDescent="0.25"/>
  <cols>
    <col min="1" max="1" width="12" style="627" customWidth="1" collapsed="1"/>
    <col min="2" max="2" width="10.42578125" style="119" customWidth="1" collapsed="1"/>
    <col min="3" max="3" width="74.28515625" style="119" customWidth="1" collapsed="1"/>
    <col min="4" max="5" width="15.7109375" style="119" customWidth="1" collapsed="1"/>
    <col min="6" max="16384" width="11.5703125" style="119" collapsed="1"/>
  </cols>
  <sheetData>
    <row r="1" spans="1:5" ht="22.5" customHeight="1" x14ac:dyDescent="0.25">
      <c r="A1" s="182" t="s">
        <v>334</v>
      </c>
      <c r="B1" s="134"/>
      <c r="C1" s="134"/>
      <c r="D1" s="134"/>
      <c r="E1" s="183">
        <f>'Werteliste-manuell'!$G$1</f>
        <v>44652</v>
      </c>
    </row>
    <row r="2" spans="1:5" x14ac:dyDescent="0.25">
      <c r="A2" s="184"/>
      <c r="B2" s="199" t="s">
        <v>190</v>
      </c>
      <c r="C2" s="196" t="s">
        <v>414</v>
      </c>
      <c r="E2" s="181"/>
    </row>
    <row r="3" spans="1:5" x14ac:dyDescent="0.25">
      <c r="A3" s="185"/>
      <c r="B3" s="200" t="s">
        <v>191</v>
      </c>
      <c r="C3" s="252" t="s">
        <v>384</v>
      </c>
      <c r="E3" s="181"/>
    </row>
    <row r="4" spans="1:5" x14ac:dyDescent="0.25">
      <c r="A4" s="186"/>
      <c r="B4" s="201" t="s">
        <v>192</v>
      </c>
      <c r="C4" s="198" t="s">
        <v>415</v>
      </c>
      <c r="E4" s="181"/>
    </row>
    <row r="5" spans="1:5" ht="15.75" thickBot="1" x14ac:dyDescent="0.3">
      <c r="A5" s="3"/>
      <c r="B5" s="2"/>
      <c r="C5" s="4"/>
      <c r="D5" s="118"/>
      <c r="E5" s="2"/>
    </row>
    <row r="6" spans="1:5" ht="30.75" thickBot="1" x14ac:dyDescent="0.3">
      <c r="A6" s="6"/>
      <c r="B6" s="5" t="s">
        <v>348</v>
      </c>
      <c r="C6" s="144" t="s">
        <v>205</v>
      </c>
      <c r="D6" s="145" t="s">
        <v>206</v>
      </c>
      <c r="E6" s="5" t="s">
        <v>207</v>
      </c>
    </row>
    <row r="7" spans="1:5" ht="15.95" customHeight="1" x14ac:dyDescent="0.25">
      <c r="A7" s="7" t="s">
        <v>225</v>
      </c>
      <c r="B7" s="123" t="s">
        <v>17</v>
      </c>
      <c r="C7" s="155" t="s">
        <v>211</v>
      </c>
      <c r="D7" s="253">
        <v>20652.5</v>
      </c>
      <c r="E7" s="254">
        <v>254242.81</v>
      </c>
    </row>
    <row r="8" spans="1:5" ht="15.95" customHeight="1" x14ac:dyDescent="0.25">
      <c r="A8" s="7" t="s">
        <v>225</v>
      </c>
      <c r="B8" s="123" t="s">
        <v>18</v>
      </c>
      <c r="C8" s="155" t="s">
        <v>212</v>
      </c>
      <c r="D8" s="253">
        <v>18121247.460000001</v>
      </c>
      <c r="E8" s="254">
        <v>44886081.939999998</v>
      </c>
    </row>
    <row r="9" spans="1:5" ht="15.95" customHeight="1" x14ac:dyDescent="0.25">
      <c r="A9" s="8" t="s">
        <v>225</v>
      </c>
      <c r="B9" s="124" t="s">
        <v>21</v>
      </c>
      <c r="C9" s="156" t="s">
        <v>220</v>
      </c>
      <c r="D9" s="255">
        <v>1091231224.5</v>
      </c>
      <c r="E9" s="256">
        <v>3438120702.23</v>
      </c>
    </row>
    <row r="10" spans="1:5" ht="15.95" customHeight="1" x14ac:dyDescent="0.25">
      <c r="A10" s="7" t="s">
        <v>226</v>
      </c>
      <c r="B10" s="123" t="s">
        <v>39</v>
      </c>
      <c r="C10" s="155" t="s">
        <v>217</v>
      </c>
      <c r="D10" s="253">
        <v>5112</v>
      </c>
      <c r="E10" s="254">
        <v>5112</v>
      </c>
    </row>
    <row r="11" spans="1:5" ht="15.95" customHeight="1" x14ac:dyDescent="0.25">
      <c r="A11" s="7" t="s">
        <v>226</v>
      </c>
      <c r="B11" s="123" t="s">
        <v>41</v>
      </c>
      <c r="C11" s="155" t="s">
        <v>218</v>
      </c>
      <c r="D11" s="253">
        <v>0</v>
      </c>
      <c r="E11" s="254">
        <v>0</v>
      </c>
    </row>
    <row r="12" spans="1:5" ht="15.95" customHeight="1" x14ac:dyDescent="0.25">
      <c r="A12" s="7" t="s">
        <v>226</v>
      </c>
      <c r="B12" s="123" t="s">
        <v>43</v>
      </c>
      <c r="C12" s="158" t="s">
        <v>219</v>
      </c>
      <c r="D12" s="253">
        <v>51525373.960000001</v>
      </c>
      <c r="E12" s="254">
        <v>106174774.79000001</v>
      </c>
    </row>
    <row r="13" spans="1:5" ht="15.95" customHeight="1" x14ac:dyDescent="0.25">
      <c r="A13" s="7" t="s">
        <v>226</v>
      </c>
      <c r="B13" s="123" t="s">
        <v>276</v>
      </c>
      <c r="C13" s="158" t="s">
        <v>278</v>
      </c>
      <c r="D13" s="253">
        <v>0</v>
      </c>
      <c r="E13" s="254">
        <v>0</v>
      </c>
    </row>
    <row r="14" spans="1:5" ht="15.95" customHeight="1" x14ac:dyDescent="0.25">
      <c r="A14" s="8" t="s">
        <v>226</v>
      </c>
      <c r="B14" s="124" t="s">
        <v>45</v>
      </c>
      <c r="C14" s="156" t="s">
        <v>221</v>
      </c>
      <c r="D14" s="255">
        <v>634325593.52999997</v>
      </c>
      <c r="E14" s="256">
        <v>870182682.86000001</v>
      </c>
    </row>
    <row r="15" spans="1:5" ht="15.95" customHeight="1" x14ac:dyDescent="0.25">
      <c r="A15" s="8" t="s">
        <v>227</v>
      </c>
      <c r="B15" s="124" t="s">
        <v>59</v>
      </c>
      <c r="C15" s="159" t="s">
        <v>336</v>
      </c>
      <c r="D15" s="255">
        <v>61786787.149999999</v>
      </c>
      <c r="E15" s="256">
        <v>165237056.34999999</v>
      </c>
    </row>
    <row r="16" spans="1:5" ht="15.95" customHeight="1" x14ac:dyDescent="0.25">
      <c r="A16" s="8" t="s">
        <v>228</v>
      </c>
      <c r="B16" s="124" t="s">
        <v>69</v>
      </c>
      <c r="C16" s="159" t="s">
        <v>337</v>
      </c>
      <c r="D16" s="255">
        <v>18839645.920000002</v>
      </c>
      <c r="E16" s="256">
        <v>79822190.689999998</v>
      </c>
    </row>
    <row r="17" spans="1:5" ht="15.95" customHeight="1" x14ac:dyDescent="0.25">
      <c r="A17" s="7" t="s">
        <v>229</v>
      </c>
      <c r="B17" s="123" t="s">
        <v>83</v>
      </c>
      <c r="C17" s="158" t="s">
        <v>235</v>
      </c>
      <c r="D17" s="253">
        <v>0</v>
      </c>
      <c r="E17" s="254">
        <v>0</v>
      </c>
    </row>
    <row r="18" spans="1:5" ht="15.95" customHeight="1" x14ac:dyDescent="0.25">
      <c r="A18" s="7" t="s">
        <v>229</v>
      </c>
      <c r="B18" s="123" t="s">
        <v>280</v>
      </c>
      <c r="C18" s="158" t="s">
        <v>279</v>
      </c>
      <c r="D18" s="253">
        <v>1336642</v>
      </c>
      <c r="E18" s="254">
        <v>1429151</v>
      </c>
    </row>
    <row r="19" spans="1:5" ht="15.95" customHeight="1" x14ac:dyDescent="0.25">
      <c r="A19" s="8" t="s">
        <v>229</v>
      </c>
      <c r="B19" s="124" t="s">
        <v>85</v>
      </c>
      <c r="C19" s="159" t="s">
        <v>234</v>
      </c>
      <c r="D19" s="255">
        <v>376715519.31</v>
      </c>
      <c r="E19" s="256">
        <v>480069119.38999999</v>
      </c>
    </row>
    <row r="20" spans="1:5" ht="15.95" customHeight="1" x14ac:dyDescent="0.25">
      <c r="A20" s="8" t="s">
        <v>237</v>
      </c>
      <c r="B20" s="124" t="s">
        <v>96</v>
      </c>
      <c r="C20" s="156" t="s">
        <v>238</v>
      </c>
      <c r="D20" s="255">
        <v>656333128.57000005</v>
      </c>
      <c r="E20" s="256">
        <v>2620894823.6500001</v>
      </c>
    </row>
    <row r="21" spans="1:5" ht="15.95" customHeight="1" x14ac:dyDescent="0.25">
      <c r="A21" s="7" t="s">
        <v>240</v>
      </c>
      <c r="B21" s="123" t="s">
        <v>283</v>
      </c>
      <c r="C21" s="155" t="s">
        <v>338</v>
      </c>
      <c r="D21" s="253">
        <v>0</v>
      </c>
      <c r="E21" s="254">
        <v>0</v>
      </c>
    </row>
    <row r="22" spans="1:5" ht="15.95" customHeight="1" x14ac:dyDescent="0.25">
      <c r="A22" s="7" t="s">
        <v>240</v>
      </c>
      <c r="B22" s="123" t="s">
        <v>320</v>
      </c>
      <c r="C22" s="158" t="s">
        <v>241</v>
      </c>
      <c r="D22" s="253">
        <v>0</v>
      </c>
      <c r="E22" s="254">
        <v>0</v>
      </c>
    </row>
    <row r="23" spans="1:5" ht="15.95" customHeight="1" x14ac:dyDescent="0.25">
      <c r="A23" s="8" t="s">
        <v>240</v>
      </c>
      <c r="B23" s="124" t="s">
        <v>321</v>
      </c>
      <c r="C23" s="156" t="s">
        <v>242</v>
      </c>
      <c r="D23" s="255">
        <v>0</v>
      </c>
      <c r="E23" s="256">
        <v>0</v>
      </c>
    </row>
    <row r="24" spans="1:5" ht="15.95" customHeight="1" x14ac:dyDescent="0.25">
      <c r="A24" s="8" t="s">
        <v>243</v>
      </c>
      <c r="B24" s="124" t="s">
        <v>105</v>
      </c>
      <c r="C24" s="156" t="s">
        <v>339</v>
      </c>
      <c r="D24" s="255">
        <v>0</v>
      </c>
      <c r="E24" s="256">
        <v>0</v>
      </c>
    </row>
    <row r="25" spans="1:5" ht="15.95" customHeight="1" x14ac:dyDescent="0.25">
      <c r="A25" s="7" t="s">
        <v>240</v>
      </c>
      <c r="B25" s="123" t="s">
        <v>187</v>
      </c>
      <c r="C25" s="155" t="s">
        <v>198</v>
      </c>
      <c r="D25" s="253">
        <v>0</v>
      </c>
      <c r="E25" s="254">
        <v>0</v>
      </c>
    </row>
    <row r="26" spans="1:5" ht="15.95" customHeight="1" x14ac:dyDescent="0.25">
      <c r="A26" s="8" t="s">
        <v>240</v>
      </c>
      <c r="B26" s="124" t="s">
        <v>188</v>
      </c>
      <c r="C26" s="156" t="s">
        <v>199</v>
      </c>
      <c r="D26" s="255">
        <v>0</v>
      </c>
      <c r="E26" s="256">
        <v>0</v>
      </c>
    </row>
    <row r="27" spans="1:5" ht="15.95" customHeight="1" x14ac:dyDescent="0.25">
      <c r="A27" s="7" t="s">
        <v>243</v>
      </c>
      <c r="B27" s="123" t="s">
        <v>111</v>
      </c>
      <c r="C27" s="155" t="s">
        <v>112</v>
      </c>
      <c r="D27" s="253">
        <v>0</v>
      </c>
      <c r="E27" s="254">
        <v>0</v>
      </c>
    </row>
    <row r="28" spans="1:5" ht="15.95" customHeight="1" x14ac:dyDescent="0.25">
      <c r="A28" s="7" t="s">
        <v>243</v>
      </c>
      <c r="B28" s="123" t="s">
        <v>114</v>
      </c>
      <c r="C28" s="155" t="s">
        <v>115</v>
      </c>
      <c r="D28" s="253">
        <v>244371247.75</v>
      </c>
      <c r="E28" s="254">
        <v>317256476.60000002</v>
      </c>
    </row>
    <row r="29" spans="1:5" ht="15.95" customHeight="1" x14ac:dyDescent="0.25">
      <c r="A29" s="7" t="s">
        <v>243</v>
      </c>
      <c r="B29" s="123" t="s">
        <v>117</v>
      </c>
      <c r="C29" s="155" t="s">
        <v>118</v>
      </c>
      <c r="D29" s="253">
        <v>175890934.18000001</v>
      </c>
      <c r="E29" s="254">
        <v>449317750.74000001</v>
      </c>
    </row>
    <row r="30" spans="1:5" ht="15.95" customHeight="1" x14ac:dyDescent="0.25">
      <c r="A30" s="7" t="s">
        <v>243</v>
      </c>
      <c r="B30" s="123" t="s">
        <v>117</v>
      </c>
      <c r="C30" s="158" t="s">
        <v>244</v>
      </c>
      <c r="D30" s="253">
        <v>0</v>
      </c>
      <c r="E30" s="254">
        <v>0</v>
      </c>
    </row>
    <row r="31" spans="1:5" ht="15.95" customHeight="1" x14ac:dyDescent="0.25">
      <c r="A31" s="7" t="s">
        <v>243</v>
      </c>
      <c r="B31" s="123" t="s">
        <v>120</v>
      </c>
      <c r="C31" s="155" t="s">
        <v>121</v>
      </c>
      <c r="D31" s="253">
        <v>91078.76</v>
      </c>
      <c r="E31" s="254">
        <v>269041.52</v>
      </c>
    </row>
    <row r="32" spans="1:5" ht="15.95" customHeight="1" x14ac:dyDescent="0.25">
      <c r="A32" s="7" t="s">
        <v>243</v>
      </c>
      <c r="B32" s="123" t="s">
        <v>123</v>
      </c>
      <c r="C32" s="155" t="s">
        <v>124</v>
      </c>
      <c r="D32" s="253">
        <v>0</v>
      </c>
      <c r="E32" s="254">
        <v>0</v>
      </c>
    </row>
    <row r="33" spans="1:5" ht="15.95" customHeight="1" x14ac:dyDescent="0.25">
      <c r="A33" s="7" t="s">
        <v>243</v>
      </c>
      <c r="B33" s="123" t="s">
        <v>126</v>
      </c>
      <c r="C33" s="155" t="s">
        <v>127</v>
      </c>
      <c r="D33" s="253">
        <v>4159665.05</v>
      </c>
      <c r="E33" s="254">
        <v>13601284.32</v>
      </c>
    </row>
    <row r="34" spans="1:5" ht="15.95" customHeight="1" x14ac:dyDescent="0.25">
      <c r="A34" s="7" t="s">
        <v>243</v>
      </c>
      <c r="B34" s="123" t="s">
        <v>131</v>
      </c>
      <c r="C34" s="158" t="s">
        <v>406</v>
      </c>
      <c r="D34" s="253">
        <v>7581.72</v>
      </c>
      <c r="E34" s="254">
        <v>22915.83</v>
      </c>
    </row>
    <row r="35" spans="1:5" ht="15.95" customHeight="1" x14ac:dyDescent="0.25">
      <c r="A35" s="8" t="s">
        <v>243</v>
      </c>
      <c r="B35" s="124" t="s">
        <v>139</v>
      </c>
      <c r="C35" s="156" t="s">
        <v>140</v>
      </c>
      <c r="D35" s="255">
        <v>0</v>
      </c>
      <c r="E35" s="256">
        <v>0</v>
      </c>
    </row>
    <row r="36" spans="1:5" ht="15.95" customHeight="1" x14ac:dyDescent="0.25">
      <c r="A36" s="7" t="s">
        <v>248</v>
      </c>
      <c r="B36" s="123" t="s">
        <v>145</v>
      </c>
      <c r="C36" s="158" t="s">
        <v>208</v>
      </c>
      <c r="D36" s="253">
        <v>9191504.2699999996</v>
      </c>
      <c r="E36" s="254">
        <v>187508768.99000001</v>
      </c>
    </row>
    <row r="37" spans="1:5" ht="15.95" customHeight="1" x14ac:dyDescent="0.25">
      <c r="A37" s="7" t="s">
        <v>248</v>
      </c>
      <c r="B37" s="123" t="s">
        <v>147</v>
      </c>
      <c r="C37" s="155" t="s">
        <v>209</v>
      </c>
      <c r="D37" s="253">
        <v>95720326.909999996</v>
      </c>
      <c r="E37" s="254">
        <v>683653282.51999998</v>
      </c>
    </row>
    <row r="38" spans="1:5" ht="15.95" customHeight="1" x14ac:dyDescent="0.25">
      <c r="A38" s="8" t="s">
        <v>248</v>
      </c>
      <c r="B38" s="124" t="s">
        <v>149</v>
      </c>
      <c r="C38" s="159" t="s">
        <v>210</v>
      </c>
      <c r="D38" s="255">
        <v>7661558.3899999997</v>
      </c>
      <c r="E38" s="256">
        <v>18847284.77</v>
      </c>
    </row>
    <row r="39" spans="1:5" ht="15.95" customHeight="1" x14ac:dyDescent="0.25">
      <c r="A39" s="7" t="s">
        <v>247</v>
      </c>
      <c r="B39" s="123" t="s">
        <v>155</v>
      </c>
      <c r="C39" s="155" t="s">
        <v>156</v>
      </c>
      <c r="D39" s="253">
        <v>621677.55000000005</v>
      </c>
      <c r="E39" s="254">
        <v>4927733.5599999996</v>
      </c>
    </row>
    <row r="40" spans="1:5" ht="15.95" customHeight="1" x14ac:dyDescent="0.25">
      <c r="A40" s="8" t="s">
        <v>247</v>
      </c>
      <c r="B40" s="124" t="s">
        <v>161</v>
      </c>
      <c r="C40" s="159" t="s">
        <v>162</v>
      </c>
      <c r="D40" s="255">
        <v>2936189144.4499998</v>
      </c>
      <c r="E40" s="256">
        <v>7471514651.9300003</v>
      </c>
    </row>
    <row r="41" spans="1:5" ht="15.95" customHeight="1" x14ac:dyDescent="0.25">
      <c r="A41" s="7" t="s">
        <v>249</v>
      </c>
      <c r="B41" s="123" t="s">
        <v>163</v>
      </c>
      <c r="C41" s="155" t="s">
        <v>365</v>
      </c>
      <c r="D41" s="253">
        <v>299124.43</v>
      </c>
      <c r="E41" s="254">
        <v>732230.08</v>
      </c>
    </row>
    <row r="42" spans="1:5" ht="15.95" customHeight="1" x14ac:dyDescent="0.25">
      <c r="A42" s="7" t="s">
        <v>249</v>
      </c>
      <c r="B42" s="123" t="s">
        <v>164</v>
      </c>
      <c r="C42" s="155" t="s">
        <v>366</v>
      </c>
      <c r="D42" s="253">
        <v>49854.2</v>
      </c>
      <c r="E42" s="254">
        <v>122038.68</v>
      </c>
    </row>
    <row r="43" spans="1:5" ht="15.95" customHeight="1" x14ac:dyDescent="0.25">
      <c r="A43" s="9" t="s">
        <v>249</v>
      </c>
      <c r="B43" s="125" t="s">
        <v>165</v>
      </c>
      <c r="C43" s="160" t="s">
        <v>367</v>
      </c>
      <c r="D43" s="257">
        <v>49854.2</v>
      </c>
      <c r="E43" s="258">
        <v>122038.68</v>
      </c>
    </row>
    <row r="44" spans="1:5" ht="15.95" customHeight="1" x14ac:dyDescent="0.25">
      <c r="A44" s="7" t="s">
        <v>249</v>
      </c>
      <c r="B44" s="123" t="s">
        <v>166</v>
      </c>
      <c r="C44" s="155" t="s">
        <v>254</v>
      </c>
      <c r="D44" s="253">
        <v>240373.93</v>
      </c>
      <c r="E44" s="254">
        <v>527886.35</v>
      </c>
    </row>
    <row r="45" spans="1:5" ht="15.95" customHeight="1" x14ac:dyDescent="0.25">
      <c r="A45" s="7" t="s">
        <v>249</v>
      </c>
      <c r="B45" s="123" t="s">
        <v>167</v>
      </c>
      <c r="C45" s="155" t="s">
        <v>253</v>
      </c>
      <c r="D45" s="253">
        <v>76613.41</v>
      </c>
      <c r="E45" s="254">
        <v>243963.04</v>
      </c>
    </row>
    <row r="46" spans="1:5" ht="15.95" customHeight="1" x14ac:dyDescent="0.25">
      <c r="A46" s="7" t="s">
        <v>249</v>
      </c>
      <c r="B46" s="123" t="s">
        <v>168</v>
      </c>
      <c r="C46" s="155" t="s">
        <v>252</v>
      </c>
      <c r="D46" s="253">
        <v>29059.25</v>
      </c>
      <c r="E46" s="254">
        <v>100982.47</v>
      </c>
    </row>
    <row r="47" spans="1:5" ht="15.95" customHeight="1" x14ac:dyDescent="0.25">
      <c r="A47" s="7" t="s">
        <v>249</v>
      </c>
      <c r="B47" s="123" t="s">
        <v>169</v>
      </c>
      <c r="C47" s="155" t="s">
        <v>250</v>
      </c>
      <c r="D47" s="253">
        <v>77294.23</v>
      </c>
      <c r="E47" s="254">
        <v>235059.7</v>
      </c>
    </row>
    <row r="48" spans="1:5" ht="15.95" customHeight="1" x14ac:dyDescent="0.25">
      <c r="A48" s="8" t="s">
        <v>249</v>
      </c>
      <c r="B48" s="124" t="s">
        <v>170</v>
      </c>
      <c r="C48" s="156" t="s">
        <v>251</v>
      </c>
      <c r="D48" s="255">
        <v>0</v>
      </c>
      <c r="E48" s="256">
        <v>0</v>
      </c>
    </row>
    <row r="49" spans="1:5" ht="15.95" customHeight="1" x14ac:dyDescent="0.25">
      <c r="A49" s="7" t="s">
        <v>255</v>
      </c>
      <c r="B49" s="123" t="s">
        <v>171</v>
      </c>
      <c r="C49" s="155" t="s">
        <v>172</v>
      </c>
      <c r="D49" s="253">
        <v>0</v>
      </c>
      <c r="E49" s="254">
        <v>0</v>
      </c>
    </row>
    <row r="50" spans="1:5" ht="15.95" customHeight="1" x14ac:dyDescent="0.25">
      <c r="A50" s="8" t="s">
        <v>255</v>
      </c>
      <c r="B50" s="124" t="s">
        <v>173</v>
      </c>
      <c r="C50" s="156" t="s">
        <v>174</v>
      </c>
      <c r="D50" s="255">
        <v>0</v>
      </c>
      <c r="E50" s="256">
        <v>0</v>
      </c>
    </row>
    <row r="51" spans="1:5" ht="15.95" customHeight="1" x14ac:dyDescent="0.25">
      <c r="A51" s="7" t="s">
        <v>264</v>
      </c>
      <c r="B51" s="123" t="s">
        <v>175</v>
      </c>
      <c r="C51" s="155" t="s">
        <v>256</v>
      </c>
      <c r="D51" s="253">
        <v>495941.24</v>
      </c>
      <c r="E51" s="254">
        <v>1581861.72</v>
      </c>
    </row>
    <row r="52" spans="1:5" ht="15.95" customHeight="1" x14ac:dyDescent="0.25">
      <c r="A52" s="7" t="s">
        <v>264</v>
      </c>
      <c r="B52" s="123" t="s">
        <v>176</v>
      </c>
      <c r="C52" s="155" t="s">
        <v>257</v>
      </c>
      <c r="D52" s="253">
        <v>230582.16</v>
      </c>
      <c r="E52" s="254">
        <v>1063379.6100000001</v>
      </c>
    </row>
    <row r="53" spans="1:5" ht="15.95" customHeight="1" x14ac:dyDescent="0.25">
      <c r="A53" s="7" t="s">
        <v>264</v>
      </c>
      <c r="B53" s="123" t="s">
        <v>177</v>
      </c>
      <c r="C53" s="155" t="s">
        <v>258</v>
      </c>
      <c r="D53" s="253">
        <v>119650.64</v>
      </c>
      <c r="E53" s="254">
        <v>516322.38</v>
      </c>
    </row>
    <row r="54" spans="1:5" ht="15.95" customHeight="1" x14ac:dyDescent="0.25">
      <c r="A54" s="7" t="s">
        <v>264</v>
      </c>
      <c r="B54" s="123" t="s">
        <v>178</v>
      </c>
      <c r="C54" s="155" t="s">
        <v>259</v>
      </c>
      <c r="D54" s="253">
        <v>0</v>
      </c>
      <c r="E54" s="254">
        <v>0</v>
      </c>
    </row>
    <row r="55" spans="1:5" ht="15.95" customHeight="1" x14ac:dyDescent="0.25">
      <c r="A55" s="10" t="s">
        <v>264</v>
      </c>
      <c r="B55" s="126" t="s">
        <v>179</v>
      </c>
      <c r="C55" s="161" t="s">
        <v>260</v>
      </c>
      <c r="D55" s="259">
        <v>1210021.6000000001</v>
      </c>
      <c r="E55" s="260">
        <v>3643074.78</v>
      </c>
    </row>
    <row r="56" spans="1:5" ht="15.95" customHeight="1" x14ac:dyDescent="0.25">
      <c r="A56" s="7" t="s">
        <v>264</v>
      </c>
      <c r="B56" s="123" t="s">
        <v>180</v>
      </c>
      <c r="C56" s="155" t="s">
        <v>261</v>
      </c>
      <c r="D56" s="253">
        <v>367556.34</v>
      </c>
      <c r="E56" s="254">
        <v>2045982.28</v>
      </c>
    </row>
    <row r="57" spans="1:5" ht="15.95" customHeight="1" x14ac:dyDescent="0.25">
      <c r="A57" s="7" t="s">
        <v>264</v>
      </c>
      <c r="B57" s="123" t="s">
        <v>181</v>
      </c>
      <c r="C57" s="155" t="s">
        <v>262</v>
      </c>
      <c r="D57" s="253">
        <v>702173.39</v>
      </c>
      <c r="E57" s="254">
        <v>2794834.41</v>
      </c>
    </row>
    <row r="58" spans="1:5" ht="15.95" customHeight="1" x14ac:dyDescent="0.25">
      <c r="A58" s="9" t="s">
        <v>264</v>
      </c>
      <c r="B58" s="125" t="s">
        <v>182</v>
      </c>
      <c r="C58" s="160" t="s">
        <v>263</v>
      </c>
      <c r="D58" s="257">
        <v>0</v>
      </c>
      <c r="E58" s="258">
        <v>0</v>
      </c>
    </row>
    <row r="59" spans="1:5" ht="15.95" customHeight="1" x14ac:dyDescent="0.25">
      <c r="A59" s="163" t="s">
        <v>264</v>
      </c>
      <c r="B59" s="164" t="s">
        <v>183</v>
      </c>
      <c r="C59" s="165" t="s">
        <v>184</v>
      </c>
      <c r="D59" s="261">
        <v>94266.26</v>
      </c>
      <c r="E59" s="262">
        <v>542031.63</v>
      </c>
    </row>
    <row r="60" spans="1:5" ht="15.95" customHeight="1" thickBot="1" x14ac:dyDescent="0.3">
      <c r="A60" s="11" t="s">
        <v>272</v>
      </c>
      <c r="B60" s="127" t="s">
        <v>331</v>
      </c>
      <c r="C60" s="162" t="s">
        <v>273</v>
      </c>
      <c r="D60" s="263">
        <v>0</v>
      </c>
      <c r="E60" s="264">
        <v>0</v>
      </c>
    </row>
    <row r="61" spans="1:5" x14ac:dyDescent="0.25">
      <c r="A61" s="128"/>
      <c r="B61" s="128"/>
      <c r="C61" s="128"/>
      <c r="D61" s="128"/>
      <c r="E61" s="128"/>
    </row>
    <row r="62" spans="1:5" ht="15.75" thickBot="1" x14ac:dyDescent="0.3">
      <c r="A62" s="129" t="s">
        <v>304</v>
      </c>
      <c r="B62" s="129"/>
      <c r="C62" s="130"/>
      <c r="D62" s="129"/>
      <c r="E62" s="128"/>
    </row>
    <row r="63" spans="1:5" ht="15.95" customHeight="1" x14ac:dyDescent="0.25">
      <c r="A63" s="169" t="s">
        <v>237</v>
      </c>
      <c r="B63" s="170" t="s">
        <v>299</v>
      </c>
      <c r="C63" s="171" t="s">
        <v>300</v>
      </c>
      <c r="D63" s="172">
        <v>45.190072540000003</v>
      </c>
      <c r="E63" s="166"/>
    </row>
    <row r="64" spans="1:5" ht="15.95" customHeight="1" x14ac:dyDescent="0.25">
      <c r="A64" s="173" t="s">
        <v>237</v>
      </c>
      <c r="B64" s="174" t="s">
        <v>298</v>
      </c>
      <c r="C64" s="175" t="s">
        <v>301</v>
      </c>
      <c r="D64" s="176">
        <v>1.99594395</v>
      </c>
      <c r="E64" s="166"/>
    </row>
    <row r="65" spans="1:5" ht="15.95" customHeight="1" x14ac:dyDescent="0.25">
      <c r="A65" s="173" t="s">
        <v>237</v>
      </c>
      <c r="B65" s="174" t="s">
        <v>297</v>
      </c>
      <c r="C65" s="175" t="s">
        <v>302</v>
      </c>
      <c r="D65" s="177">
        <v>10.199999999999999</v>
      </c>
      <c r="E65" s="167"/>
    </row>
    <row r="66" spans="1:5" ht="15.95" customHeight="1" thickBot="1" x14ac:dyDescent="0.3">
      <c r="A66" s="173" t="s">
        <v>237</v>
      </c>
      <c r="B66" s="174" t="s">
        <v>297</v>
      </c>
      <c r="C66" s="175" t="s">
        <v>303</v>
      </c>
      <c r="D66" s="177">
        <f>100-D63-D64-D65</f>
        <v>42.613983509999997</v>
      </c>
      <c r="E66" s="166"/>
    </row>
    <row r="67" spans="1:5" ht="15.95" customHeight="1" thickBot="1" x14ac:dyDescent="0.3">
      <c r="A67" s="178" t="s">
        <v>237</v>
      </c>
      <c r="B67" s="179" t="s">
        <v>265</v>
      </c>
      <c r="C67" s="180" t="s">
        <v>305</v>
      </c>
      <c r="D67" s="265">
        <v>0</v>
      </c>
      <c r="E67" s="168">
        <f>$D$67*MONTH("1. "&amp;$C$3)</f>
        <v>0</v>
      </c>
    </row>
  </sheetData>
  <sheetProtection algorithmName="SHA-384" hashValue="5Y0VTJDNwUhA2z/mWCYYY9QQABnxExfDWL0497k/z68L7h+lNyf1smXRwDq2urLy" saltValue="3HJmC/xAj4g3mnRzeIKi4g==" spinCount="100000" sheet="1" objects="1" scenarios="1"/>
  <phoneticPr fontId="27" type="noConversion"/>
  <printOptions horizontalCentered="1"/>
  <pageMargins left="0.39370078740157483" right="0.39370078740157483" top="0.19685039370078741" bottom="0.3937007874015748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5"/>
  <sheetViews>
    <sheetView showGridLines="0" view="pageBreakPreview" zoomScaleNormal="100" zoomScaleSheetLayoutView="100" workbookViewId="0"/>
  </sheetViews>
  <sheetFormatPr baseColWidth="10" defaultRowHeight="15" x14ac:dyDescent="0.25"/>
  <cols>
    <col min="1" max="1" width="10" style="1" customWidth="1" collapsed="1"/>
    <col min="2" max="2" width="9" customWidth="1" collapsed="1"/>
    <col min="3" max="3" width="58.7109375" customWidth="1" collapsed="1"/>
    <col min="4" max="6" width="15.7109375" customWidth="1" collapsed="1"/>
    <col min="7" max="7" width="73.140625" customWidth="1" collapsed="1"/>
    <col min="8" max="8" width="6.5703125" customWidth="1" collapsed="1"/>
  </cols>
  <sheetData>
    <row r="1" spans="1:8" ht="22.5" customHeight="1" x14ac:dyDescent="0.25">
      <c r="A1" s="182" t="s">
        <v>335</v>
      </c>
      <c r="B1" s="2"/>
      <c r="C1" s="2"/>
      <c r="D1" s="2"/>
      <c r="E1" s="2"/>
      <c r="F1" s="2"/>
      <c r="G1" s="183">
        <v>44652</v>
      </c>
    </row>
    <row r="2" spans="1:8" x14ac:dyDescent="0.25">
      <c r="A2" s="187"/>
      <c r="B2" s="190" t="s">
        <v>190</v>
      </c>
      <c r="C2" s="196" t="s">
        <v>414</v>
      </c>
      <c r="D2" s="119"/>
      <c r="E2" s="2"/>
      <c r="F2" s="2"/>
      <c r="G2" s="120"/>
    </row>
    <row r="3" spans="1:8" x14ac:dyDescent="0.25">
      <c r="A3" s="188"/>
      <c r="B3" s="191" t="s">
        <v>191</v>
      </c>
      <c r="C3" s="197" t="s">
        <v>384</v>
      </c>
      <c r="D3" s="119"/>
      <c r="E3" s="2"/>
      <c r="F3" s="2"/>
      <c r="G3" s="120"/>
    </row>
    <row r="4" spans="1:8" x14ac:dyDescent="0.25">
      <c r="A4" s="189"/>
      <c r="B4" s="192" t="s">
        <v>192</v>
      </c>
      <c r="C4" s="198" t="s">
        <v>415</v>
      </c>
      <c r="D4" s="119"/>
      <c r="E4" s="2"/>
      <c r="F4" s="2"/>
      <c r="G4" s="120"/>
    </row>
    <row r="5" spans="1:8" ht="15.75" thickBot="1" x14ac:dyDescent="0.3">
      <c r="A5" s="135"/>
      <c r="B5" s="134"/>
      <c r="C5" s="137"/>
      <c r="D5" s="138"/>
      <c r="E5" s="134"/>
      <c r="F5" s="134"/>
      <c r="G5" s="136"/>
    </row>
    <row r="6" spans="1:8" ht="30.75" thickBot="1" x14ac:dyDescent="0.3">
      <c r="A6" s="121"/>
      <c r="B6" s="122" t="s">
        <v>348</v>
      </c>
      <c r="C6" s="122" t="s">
        <v>205</v>
      </c>
      <c r="D6" s="146" t="s">
        <v>274</v>
      </c>
      <c r="E6" s="147" t="s">
        <v>206</v>
      </c>
      <c r="F6" s="148" t="s">
        <v>207</v>
      </c>
      <c r="G6" s="122" t="s">
        <v>231</v>
      </c>
    </row>
    <row r="7" spans="1:8" ht="17.45" customHeight="1" x14ac:dyDescent="0.25">
      <c r="A7" s="7" t="s">
        <v>225</v>
      </c>
      <c r="B7" s="123" t="s">
        <v>17</v>
      </c>
      <c r="C7" s="149" t="s">
        <v>340</v>
      </c>
      <c r="D7" s="131"/>
      <c r="E7" s="628"/>
      <c r="F7" s="629"/>
      <c r="G7" s="153" t="s">
        <v>314</v>
      </c>
    </row>
    <row r="8" spans="1:8" ht="17.45" customHeight="1" x14ac:dyDescent="0.25">
      <c r="A8" s="7" t="s">
        <v>225</v>
      </c>
      <c r="B8" s="123" t="s">
        <v>21</v>
      </c>
      <c r="C8" s="149" t="s">
        <v>347</v>
      </c>
      <c r="D8" s="131"/>
      <c r="E8" s="628"/>
      <c r="F8" s="629"/>
      <c r="G8" s="153" t="s">
        <v>346</v>
      </c>
      <c r="H8" s="1"/>
    </row>
    <row r="9" spans="1:8" ht="17.45" customHeight="1" x14ac:dyDescent="0.25">
      <c r="A9" s="7" t="s">
        <v>225</v>
      </c>
      <c r="B9" s="123" t="s">
        <v>23</v>
      </c>
      <c r="C9" s="149" t="s">
        <v>213</v>
      </c>
      <c r="D9" s="131"/>
      <c r="E9" s="630">
        <v>-66911593.740000002</v>
      </c>
      <c r="F9" s="631">
        <v>-134151432.15000001</v>
      </c>
      <c r="G9" s="153" t="s">
        <v>350</v>
      </c>
      <c r="H9" s="1"/>
    </row>
    <row r="10" spans="1:8" ht="17.45" customHeight="1" x14ac:dyDescent="0.25">
      <c r="A10" s="7" t="s">
        <v>225</v>
      </c>
      <c r="B10" s="123" t="s">
        <v>25</v>
      </c>
      <c r="C10" s="149" t="s">
        <v>214</v>
      </c>
      <c r="D10" s="131"/>
      <c r="E10" s="630">
        <v>0</v>
      </c>
      <c r="F10" s="631">
        <v>1460657.52</v>
      </c>
      <c r="G10" s="153" t="s">
        <v>350</v>
      </c>
      <c r="H10" s="1"/>
    </row>
    <row r="11" spans="1:8" ht="17.45" customHeight="1" x14ac:dyDescent="0.25">
      <c r="A11" s="7" t="s">
        <v>225</v>
      </c>
      <c r="B11" s="123" t="s">
        <v>26</v>
      </c>
      <c r="C11" s="149" t="s">
        <v>215</v>
      </c>
      <c r="D11" s="131"/>
      <c r="E11" s="630">
        <v>385239.25999999995</v>
      </c>
      <c r="F11" s="631">
        <v>1238197.8899999999</v>
      </c>
      <c r="G11" s="153" t="s">
        <v>351</v>
      </c>
      <c r="H11" s="1"/>
    </row>
    <row r="12" spans="1:8" ht="17.45" customHeight="1" x14ac:dyDescent="0.25">
      <c r="A12" s="7" t="s">
        <v>225</v>
      </c>
      <c r="B12" s="123" t="s">
        <v>275</v>
      </c>
      <c r="C12" s="149" t="s">
        <v>222</v>
      </c>
      <c r="D12" s="131"/>
      <c r="E12" s="628"/>
      <c r="F12" s="629"/>
      <c r="G12" s="153" t="s">
        <v>351</v>
      </c>
      <c r="H12" s="1"/>
    </row>
    <row r="13" spans="1:8" ht="17.45" customHeight="1" x14ac:dyDescent="0.25">
      <c r="A13" s="8" t="s">
        <v>225</v>
      </c>
      <c r="B13" s="124" t="s">
        <v>30</v>
      </c>
      <c r="C13" s="150" t="s">
        <v>216</v>
      </c>
      <c r="D13" s="132"/>
      <c r="E13" s="632">
        <v>0</v>
      </c>
      <c r="F13" s="633">
        <v>-147426554.05000001</v>
      </c>
      <c r="G13" s="154" t="s">
        <v>353</v>
      </c>
      <c r="H13" s="1"/>
    </row>
    <row r="14" spans="1:8" ht="17.45" customHeight="1" x14ac:dyDescent="0.25">
      <c r="A14" s="7" t="s">
        <v>226</v>
      </c>
      <c r="B14" s="123" t="s">
        <v>46</v>
      </c>
      <c r="C14" s="149" t="s">
        <v>364</v>
      </c>
      <c r="D14" s="131"/>
      <c r="E14" s="630">
        <v>112684.75</v>
      </c>
      <c r="F14" s="631">
        <v>454649.75</v>
      </c>
      <c r="G14" s="153" t="s">
        <v>352</v>
      </c>
      <c r="H14" s="1"/>
    </row>
    <row r="15" spans="1:8" ht="17.45" customHeight="1" x14ac:dyDescent="0.25">
      <c r="A15" s="7" t="s">
        <v>226</v>
      </c>
      <c r="B15" s="123" t="s">
        <v>47</v>
      </c>
      <c r="C15" s="149" t="s">
        <v>222</v>
      </c>
      <c r="D15" s="131"/>
      <c r="E15" s="630">
        <v>0</v>
      </c>
      <c r="F15" s="631">
        <v>0</v>
      </c>
      <c r="G15" s="153" t="s">
        <v>352</v>
      </c>
      <c r="H15" s="1"/>
    </row>
    <row r="16" spans="1:8" ht="17.45" customHeight="1" x14ac:dyDescent="0.25">
      <c r="A16" s="7" t="s">
        <v>226</v>
      </c>
      <c r="B16" s="123" t="s">
        <v>50</v>
      </c>
      <c r="C16" s="149" t="s">
        <v>223</v>
      </c>
      <c r="D16" s="131"/>
      <c r="E16" s="630">
        <v>0</v>
      </c>
      <c r="F16" s="631">
        <v>0</v>
      </c>
      <c r="G16" s="153" t="s">
        <v>351</v>
      </c>
      <c r="H16" s="1"/>
    </row>
    <row r="17" spans="1:8" ht="17.45" customHeight="1" x14ac:dyDescent="0.25">
      <c r="A17" s="8" t="s">
        <v>226</v>
      </c>
      <c r="B17" s="124" t="s">
        <v>52</v>
      </c>
      <c r="C17" s="150" t="s">
        <v>224</v>
      </c>
      <c r="D17" s="132"/>
      <c r="E17" s="632">
        <v>302.05</v>
      </c>
      <c r="F17" s="633">
        <v>5413.41</v>
      </c>
      <c r="G17" s="154" t="s">
        <v>350</v>
      </c>
      <c r="H17" s="1"/>
    </row>
    <row r="18" spans="1:8" ht="17.45" customHeight="1" x14ac:dyDescent="0.25">
      <c r="A18" s="7" t="s">
        <v>227</v>
      </c>
      <c r="B18" s="123" t="s">
        <v>61</v>
      </c>
      <c r="C18" s="149" t="s">
        <v>223</v>
      </c>
      <c r="D18" s="131"/>
      <c r="E18" s="630">
        <v>3762907.5249999999</v>
      </c>
      <c r="F18" s="631">
        <v>9415330.5199999996</v>
      </c>
      <c r="G18" s="153" t="s">
        <v>351</v>
      </c>
      <c r="H18" s="1"/>
    </row>
    <row r="19" spans="1:8" ht="17.45" customHeight="1" x14ac:dyDescent="0.25">
      <c r="A19" s="8" t="s">
        <v>227</v>
      </c>
      <c r="B19" s="124" t="s">
        <v>62</v>
      </c>
      <c r="C19" s="150" t="s">
        <v>230</v>
      </c>
      <c r="D19" s="132"/>
      <c r="E19" s="632">
        <v>-1296865.73</v>
      </c>
      <c r="F19" s="633">
        <v>-2198582.62</v>
      </c>
      <c r="G19" s="154" t="s">
        <v>350</v>
      </c>
      <c r="H19" s="1"/>
    </row>
    <row r="20" spans="1:8" ht="17.45" customHeight="1" x14ac:dyDescent="0.25">
      <c r="A20" s="7" t="s">
        <v>228</v>
      </c>
      <c r="B20" s="123" t="s">
        <v>71</v>
      </c>
      <c r="C20" s="149" t="s">
        <v>232</v>
      </c>
      <c r="D20" s="131"/>
      <c r="E20" s="630">
        <v>0</v>
      </c>
      <c r="F20" s="631">
        <v>0</v>
      </c>
      <c r="G20" s="153" t="s">
        <v>351</v>
      </c>
      <c r="H20" s="1"/>
    </row>
    <row r="21" spans="1:8" ht="17.45" customHeight="1" x14ac:dyDescent="0.25">
      <c r="A21" s="8" t="s">
        <v>228</v>
      </c>
      <c r="B21" s="124" t="s">
        <v>74</v>
      </c>
      <c r="C21" s="150" t="s">
        <v>233</v>
      </c>
      <c r="D21" s="132"/>
      <c r="E21" s="632">
        <v>0</v>
      </c>
      <c r="F21" s="633">
        <v>25344346.57</v>
      </c>
      <c r="G21" s="154" t="s">
        <v>353</v>
      </c>
      <c r="H21" s="1"/>
    </row>
    <row r="22" spans="1:8" ht="17.45" customHeight="1" x14ac:dyDescent="0.25">
      <c r="A22" s="7" t="s">
        <v>229</v>
      </c>
      <c r="B22" s="123" t="s">
        <v>86</v>
      </c>
      <c r="C22" s="149" t="s">
        <v>223</v>
      </c>
      <c r="D22" s="131"/>
      <c r="E22" s="634">
        <v>0</v>
      </c>
      <c r="F22" s="635">
        <v>0</v>
      </c>
      <c r="G22" s="153" t="s">
        <v>351</v>
      </c>
      <c r="H22" s="1"/>
    </row>
    <row r="23" spans="1:8" ht="17.45" customHeight="1" x14ac:dyDescent="0.25">
      <c r="A23" s="7" t="s">
        <v>229</v>
      </c>
      <c r="B23" s="123" t="s">
        <v>87</v>
      </c>
      <c r="C23" s="149" t="s">
        <v>236</v>
      </c>
      <c r="D23" s="131"/>
      <c r="E23" s="636">
        <v>0</v>
      </c>
      <c r="F23" s="631">
        <v>0</v>
      </c>
      <c r="G23" s="153" t="s">
        <v>350</v>
      </c>
      <c r="H23" s="1"/>
    </row>
    <row r="24" spans="1:8" ht="17.45" customHeight="1" x14ac:dyDescent="0.25">
      <c r="A24" s="8" t="s">
        <v>229</v>
      </c>
      <c r="B24" s="124" t="s">
        <v>91</v>
      </c>
      <c r="C24" s="150" t="s">
        <v>239</v>
      </c>
      <c r="D24" s="132"/>
      <c r="E24" s="632">
        <v>0</v>
      </c>
      <c r="F24" s="633">
        <v>-1659401.23</v>
      </c>
      <c r="G24" s="154" t="s">
        <v>353</v>
      </c>
      <c r="H24" s="1"/>
    </row>
    <row r="25" spans="1:8" ht="28.5" customHeight="1" x14ac:dyDescent="0.25">
      <c r="A25" s="141" t="s">
        <v>237</v>
      </c>
      <c r="B25" s="142" t="s">
        <v>266</v>
      </c>
      <c r="C25" s="151" t="s">
        <v>308</v>
      </c>
      <c r="D25" s="143"/>
      <c r="E25" s="637">
        <v>173634588.66999999</v>
      </c>
      <c r="F25" s="637">
        <v>173634588.66999999</v>
      </c>
      <c r="G25" s="151" t="s">
        <v>310</v>
      </c>
      <c r="H25" s="1"/>
    </row>
    <row r="26" spans="1:8" ht="17.45" customHeight="1" x14ac:dyDescent="0.25">
      <c r="A26" s="7" t="s">
        <v>237</v>
      </c>
      <c r="B26" s="123" t="s">
        <v>267</v>
      </c>
      <c r="C26" s="149" t="s">
        <v>412</v>
      </c>
      <c r="D26" s="131"/>
      <c r="E26" s="638">
        <v>36475354.444706</v>
      </c>
      <c r="F26" s="639">
        <v>109426063.33411801</v>
      </c>
      <c r="G26" s="155" t="s">
        <v>354</v>
      </c>
      <c r="H26" s="1"/>
    </row>
    <row r="27" spans="1:8" ht="17.45" customHeight="1" x14ac:dyDescent="0.25">
      <c r="A27" s="7" t="s">
        <v>237</v>
      </c>
      <c r="B27" s="123" t="s">
        <v>306</v>
      </c>
      <c r="C27" s="149" t="s">
        <v>311</v>
      </c>
      <c r="D27" s="131"/>
      <c r="E27" s="638">
        <v>-5232338.6677891985</v>
      </c>
      <c r="F27" s="639">
        <v>387536603.04456878</v>
      </c>
      <c r="G27" s="155" t="s">
        <v>312</v>
      </c>
      <c r="H27" s="1"/>
    </row>
    <row r="28" spans="1:8" ht="17.45" customHeight="1" x14ac:dyDescent="0.25">
      <c r="A28" s="7" t="s">
        <v>237</v>
      </c>
      <c r="B28" s="123" t="s">
        <v>268</v>
      </c>
      <c r="C28" s="149" t="s">
        <v>413</v>
      </c>
      <c r="D28" s="131"/>
      <c r="E28" s="638">
        <v>7948037.2000000002</v>
      </c>
      <c r="F28" s="639">
        <v>23844111.600000001</v>
      </c>
      <c r="G28" s="155" t="s">
        <v>354</v>
      </c>
      <c r="H28" s="1"/>
    </row>
    <row r="29" spans="1:8" ht="17.45" customHeight="1" x14ac:dyDescent="0.25">
      <c r="A29" s="8" t="s">
        <v>237</v>
      </c>
      <c r="B29" s="124" t="s">
        <v>307</v>
      </c>
      <c r="C29" s="150" t="s">
        <v>309</v>
      </c>
      <c r="D29" s="132"/>
      <c r="E29" s="640">
        <v>1106876.3326614299</v>
      </c>
      <c r="F29" s="641">
        <v>6670046.5963575803</v>
      </c>
      <c r="G29" s="156" t="s">
        <v>313</v>
      </c>
      <c r="H29" s="1"/>
    </row>
    <row r="30" spans="1:8" ht="17.45" customHeight="1" x14ac:dyDescent="0.25">
      <c r="A30" s="7" t="s">
        <v>240</v>
      </c>
      <c r="B30" s="123" t="s">
        <v>283</v>
      </c>
      <c r="C30" s="149" t="s">
        <v>338</v>
      </c>
      <c r="D30" s="131"/>
      <c r="E30" s="638">
        <v>0</v>
      </c>
      <c r="F30" s="639">
        <v>38300403.469999999</v>
      </c>
      <c r="G30" s="155" t="s">
        <v>323</v>
      </c>
      <c r="H30" s="1"/>
    </row>
    <row r="31" spans="1:8" ht="17.45" customHeight="1" x14ac:dyDescent="0.25">
      <c r="A31" s="7" t="s">
        <v>240</v>
      </c>
      <c r="B31" s="123" t="s">
        <v>320</v>
      </c>
      <c r="C31" s="149" t="s">
        <v>241</v>
      </c>
      <c r="D31" s="131"/>
      <c r="E31" s="638">
        <v>0</v>
      </c>
      <c r="F31" s="639">
        <v>15867310.01</v>
      </c>
      <c r="G31" s="155" t="s">
        <v>323</v>
      </c>
      <c r="H31" s="1"/>
    </row>
    <row r="32" spans="1:8" ht="17.45" customHeight="1" x14ac:dyDescent="0.25">
      <c r="A32" s="8" t="s">
        <v>240</v>
      </c>
      <c r="B32" s="124" t="s">
        <v>321</v>
      </c>
      <c r="C32" s="150" t="s">
        <v>242</v>
      </c>
      <c r="D32" s="132"/>
      <c r="E32" s="640">
        <v>0</v>
      </c>
      <c r="F32" s="641">
        <v>22433093.460000001</v>
      </c>
      <c r="G32" s="156" t="s">
        <v>323</v>
      </c>
      <c r="H32" s="1"/>
    </row>
    <row r="33" spans="1:8" ht="17.45" customHeight="1" x14ac:dyDescent="0.25">
      <c r="A33" s="7" t="s">
        <v>240</v>
      </c>
      <c r="B33" s="123" t="s">
        <v>187</v>
      </c>
      <c r="C33" s="149" t="s">
        <v>198</v>
      </c>
      <c r="D33" s="131"/>
      <c r="E33" s="628"/>
      <c r="F33" s="629"/>
      <c r="G33" s="155" t="s">
        <v>323</v>
      </c>
      <c r="H33" s="1"/>
    </row>
    <row r="34" spans="1:8" ht="17.45" customHeight="1" x14ac:dyDescent="0.25">
      <c r="A34" s="8" t="s">
        <v>240</v>
      </c>
      <c r="B34" s="124" t="s">
        <v>188</v>
      </c>
      <c r="C34" s="150" t="s">
        <v>199</v>
      </c>
      <c r="D34" s="132"/>
      <c r="E34" s="642"/>
      <c r="F34" s="643"/>
      <c r="G34" s="156" t="s">
        <v>323</v>
      </c>
      <c r="H34" s="1"/>
    </row>
    <row r="35" spans="1:8" ht="17.45" customHeight="1" x14ac:dyDescent="0.25">
      <c r="A35" s="7" t="s">
        <v>344</v>
      </c>
      <c r="B35" s="123" t="s">
        <v>114</v>
      </c>
      <c r="C35" s="149" t="s">
        <v>345</v>
      </c>
      <c r="D35" s="131"/>
      <c r="E35" s="628"/>
      <c r="F35" s="629"/>
      <c r="G35" s="155" t="s">
        <v>323</v>
      </c>
      <c r="H35" s="1"/>
    </row>
    <row r="36" spans="1:8" ht="17.45" customHeight="1" x14ac:dyDescent="0.25">
      <c r="A36" s="7" t="s">
        <v>284</v>
      </c>
      <c r="B36" s="123" t="s">
        <v>117</v>
      </c>
      <c r="C36" s="149" t="s">
        <v>341</v>
      </c>
      <c r="D36" s="131"/>
      <c r="E36" s="628"/>
      <c r="F36" s="629"/>
      <c r="G36" s="155" t="s">
        <v>318</v>
      </c>
      <c r="H36" s="1"/>
    </row>
    <row r="37" spans="1:8" ht="17.45" customHeight="1" x14ac:dyDescent="0.25">
      <c r="A37" s="7" t="s">
        <v>285</v>
      </c>
      <c r="B37" s="123" t="s">
        <v>126</v>
      </c>
      <c r="C37" s="149" t="s">
        <v>342</v>
      </c>
      <c r="D37" s="131"/>
      <c r="E37" s="638">
        <v>162216.48000000001</v>
      </c>
      <c r="F37" s="639">
        <v>523615.98</v>
      </c>
      <c r="G37" s="155" t="s">
        <v>317</v>
      </c>
      <c r="H37" s="1"/>
    </row>
    <row r="38" spans="1:8" ht="17.45" customHeight="1" x14ac:dyDescent="0.25">
      <c r="A38" s="7" t="s">
        <v>243</v>
      </c>
      <c r="B38" s="123" t="s">
        <v>132</v>
      </c>
      <c r="C38" s="149" t="s">
        <v>407</v>
      </c>
      <c r="D38" s="131"/>
      <c r="E38" s="638">
        <v>3874169.14</v>
      </c>
      <c r="F38" s="639">
        <v>3874169.14</v>
      </c>
      <c r="G38" s="155" t="s">
        <v>355</v>
      </c>
      <c r="H38" s="1"/>
    </row>
    <row r="39" spans="1:8" ht="17.45" customHeight="1" x14ac:dyDescent="0.25">
      <c r="A39" s="7" t="s">
        <v>243</v>
      </c>
      <c r="B39" s="139" t="s">
        <v>200</v>
      </c>
      <c r="C39" s="149" t="s">
        <v>245</v>
      </c>
      <c r="D39" s="131"/>
      <c r="E39" s="638">
        <v>7093755.8499999996</v>
      </c>
      <c r="F39" s="639">
        <v>9278592.8699999992</v>
      </c>
      <c r="G39" s="153" t="s">
        <v>356</v>
      </c>
    </row>
    <row r="40" spans="1:8" ht="17.45" customHeight="1" x14ac:dyDescent="0.25">
      <c r="A40" s="7" t="s">
        <v>243</v>
      </c>
      <c r="B40" s="123" t="s">
        <v>201</v>
      </c>
      <c r="C40" s="149" t="s">
        <v>246</v>
      </c>
      <c r="D40" s="131"/>
      <c r="E40" s="638">
        <v>0</v>
      </c>
      <c r="F40" s="639">
        <v>0</v>
      </c>
      <c r="G40" s="153" t="s">
        <v>356</v>
      </c>
    </row>
    <row r="41" spans="1:8" ht="17.45" customHeight="1" x14ac:dyDescent="0.25">
      <c r="A41" s="7" t="s">
        <v>243</v>
      </c>
      <c r="B41" s="139" t="s">
        <v>136</v>
      </c>
      <c r="C41" s="149" t="s">
        <v>137</v>
      </c>
      <c r="D41" s="131"/>
      <c r="E41" s="638">
        <v>799476.80999999994</v>
      </c>
      <c r="F41" s="639">
        <v>2489741.7799999998</v>
      </c>
      <c r="G41" s="153" t="s">
        <v>356</v>
      </c>
    </row>
    <row r="42" spans="1:8" ht="17.45" customHeight="1" x14ac:dyDescent="0.25">
      <c r="A42" s="7" t="s">
        <v>247</v>
      </c>
      <c r="B42" s="123" t="s">
        <v>155</v>
      </c>
      <c r="C42" s="149" t="s">
        <v>343</v>
      </c>
      <c r="D42" s="131"/>
      <c r="E42" s="628"/>
      <c r="F42" s="629"/>
      <c r="G42" s="155" t="s">
        <v>319</v>
      </c>
    </row>
    <row r="43" spans="1:8" ht="17.45" customHeight="1" x14ac:dyDescent="0.25">
      <c r="A43" s="7" t="s">
        <v>247</v>
      </c>
      <c r="B43" s="123" t="s">
        <v>158</v>
      </c>
      <c r="C43" s="149" t="s">
        <v>159</v>
      </c>
      <c r="D43" s="131"/>
      <c r="E43" s="628"/>
      <c r="F43" s="629"/>
      <c r="G43" s="153" t="s">
        <v>356</v>
      </c>
    </row>
    <row r="44" spans="1:8" ht="17.45" customHeight="1" x14ac:dyDescent="0.25">
      <c r="A44" s="7" t="s">
        <v>247</v>
      </c>
      <c r="B44" s="123" t="s">
        <v>161</v>
      </c>
      <c r="C44" s="149" t="s">
        <v>162</v>
      </c>
      <c r="D44" s="131"/>
      <c r="E44" s="628"/>
      <c r="F44" s="629"/>
      <c r="G44" s="155" t="s">
        <v>323</v>
      </c>
    </row>
    <row r="45" spans="1:8" ht="17.45" customHeight="1" thickBot="1" x14ac:dyDescent="0.3">
      <c r="A45" s="11" t="s">
        <v>272</v>
      </c>
      <c r="B45" s="127" t="s">
        <v>282</v>
      </c>
      <c r="C45" s="152" t="s">
        <v>416</v>
      </c>
      <c r="D45" s="133"/>
      <c r="E45" s="644"/>
      <c r="F45" s="645"/>
      <c r="G45" s="157" t="s">
        <v>357</v>
      </c>
    </row>
  </sheetData>
  <printOptions horizontalCentered="1"/>
  <pageMargins left="0.39370078740157483" right="0.39370078740157483" top="0.19685039370078741" bottom="0.39370078740157483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20"/>
  <sheetViews>
    <sheetView showGridLines="0" zoomScaleNormal="100" zoomScaleSheetLayoutView="100" workbookViewId="0"/>
  </sheetViews>
  <sheetFormatPr baseColWidth="10" defaultRowHeight="15" x14ac:dyDescent="0.25"/>
  <cols>
    <col min="1" max="1" width="10" style="1" customWidth="1" collapsed="1"/>
    <col min="2" max="2" width="9" customWidth="1" collapsed="1"/>
    <col min="3" max="3" width="58.7109375" customWidth="1" collapsed="1"/>
    <col min="4" max="5" width="15.7109375" customWidth="1" collapsed="1"/>
    <col min="6" max="6" width="73.140625" customWidth="1" collapsed="1"/>
    <col min="7" max="7" width="6.5703125" customWidth="1" collapsed="1"/>
  </cols>
  <sheetData>
    <row r="1" spans="1:38" ht="22.5" customHeight="1" x14ac:dyDescent="0.25">
      <c r="A1" s="242" t="s">
        <v>369</v>
      </c>
      <c r="B1" s="2"/>
      <c r="C1" s="2"/>
      <c r="D1" s="2"/>
      <c r="E1" s="2"/>
      <c r="F1" s="183">
        <v>44652</v>
      </c>
      <c r="X1" t="s">
        <v>380</v>
      </c>
      <c r="Y1" t="s">
        <v>381</v>
      </c>
      <c r="AA1" t="s">
        <v>359</v>
      </c>
      <c r="AB1" t="s">
        <v>383</v>
      </c>
      <c r="AC1" t="s">
        <v>384</v>
      </c>
      <c r="AD1" t="s">
        <v>385</v>
      </c>
      <c r="AE1" t="s">
        <v>386</v>
      </c>
      <c r="AF1" t="s">
        <v>387</v>
      </c>
      <c r="AG1" t="s">
        <v>368</v>
      </c>
      <c r="AH1" t="s">
        <v>388</v>
      </c>
      <c r="AI1" t="s">
        <v>389</v>
      </c>
      <c r="AJ1" t="s">
        <v>390</v>
      </c>
      <c r="AK1" t="s">
        <v>391</v>
      </c>
      <c r="AL1" t="s">
        <v>392</v>
      </c>
    </row>
    <row r="2" spans="1:38" x14ac:dyDescent="0.25">
      <c r="A2" s="187"/>
      <c r="B2" s="190" t="s">
        <v>190</v>
      </c>
      <c r="C2" s="196" t="s">
        <v>414</v>
      </c>
      <c r="D2" s="2"/>
      <c r="E2" s="2"/>
      <c r="F2" s="120"/>
    </row>
    <row r="3" spans="1:38" x14ac:dyDescent="0.25">
      <c r="A3" s="188"/>
      <c r="B3" s="191" t="s">
        <v>191</v>
      </c>
      <c r="C3" s="197" t="s">
        <v>384</v>
      </c>
      <c r="D3" s="243"/>
      <c r="E3" s="244" t="s">
        <v>402</v>
      </c>
      <c r="F3" s="230"/>
    </row>
    <row r="4" spans="1:38" x14ac:dyDescent="0.25">
      <c r="A4" s="189"/>
      <c r="B4" s="192" t="s">
        <v>192</v>
      </c>
      <c r="C4" s="198" t="s">
        <v>415</v>
      </c>
      <c r="D4" s="245"/>
      <c r="E4" s="246" t="s">
        <v>382</v>
      </c>
      <c r="F4" s="231"/>
    </row>
    <row r="5" spans="1:38" ht="15.75" thickBot="1" x14ac:dyDescent="0.3">
      <c r="A5" s="135"/>
      <c r="B5" s="134"/>
      <c r="C5" s="137"/>
      <c r="D5" s="134"/>
      <c r="E5" s="134"/>
      <c r="F5" s="136"/>
    </row>
    <row r="6" spans="1:38" ht="30.75" thickBot="1" x14ac:dyDescent="0.3">
      <c r="A6" s="121"/>
      <c r="B6" s="122" t="s">
        <v>348</v>
      </c>
      <c r="C6" s="122" t="s">
        <v>205</v>
      </c>
      <c r="D6" s="147" t="s">
        <v>206</v>
      </c>
      <c r="E6" s="148" t="s">
        <v>207</v>
      </c>
      <c r="F6" s="122" t="s">
        <v>231</v>
      </c>
    </row>
    <row r="7" spans="1:38" ht="17.45" customHeight="1" x14ac:dyDescent="0.25">
      <c r="A7" s="7" t="s">
        <v>243</v>
      </c>
      <c r="B7" s="247" t="s">
        <v>393</v>
      </c>
      <c r="C7" s="248" t="s">
        <v>408</v>
      </c>
      <c r="D7" s="218">
        <v>3881750.8600000003</v>
      </c>
      <c r="E7" s="216">
        <v>3897084.97</v>
      </c>
      <c r="F7" s="217"/>
      <c r="G7" s="1"/>
    </row>
    <row r="8" spans="1:38" s="222" customFormat="1" ht="17.45" customHeight="1" x14ac:dyDescent="0.25">
      <c r="A8" s="219" t="s">
        <v>243</v>
      </c>
      <c r="B8" s="219" t="s">
        <v>374</v>
      </c>
      <c r="C8" s="249" t="s">
        <v>409</v>
      </c>
      <c r="D8" s="226">
        <v>7581.72</v>
      </c>
      <c r="E8" s="227">
        <v>22915.83</v>
      </c>
      <c r="F8" s="220"/>
      <c r="G8" s="221"/>
    </row>
    <row r="9" spans="1:38" s="222" customFormat="1" ht="17.45" customHeight="1" x14ac:dyDescent="0.25">
      <c r="A9" s="219" t="s">
        <v>243</v>
      </c>
      <c r="B9" s="219" t="s">
        <v>377</v>
      </c>
      <c r="C9" s="250" t="s">
        <v>410</v>
      </c>
      <c r="D9" s="226">
        <v>3874169.14</v>
      </c>
      <c r="E9" s="227">
        <v>3874169.14</v>
      </c>
      <c r="F9" s="220"/>
      <c r="G9" s="221"/>
    </row>
    <row r="10" spans="1:38" ht="17.45" customHeight="1" x14ac:dyDescent="0.25">
      <c r="A10" s="7" t="s">
        <v>243</v>
      </c>
      <c r="B10" s="7" t="s">
        <v>394</v>
      </c>
      <c r="C10" s="149" t="s">
        <v>396</v>
      </c>
      <c r="D10" s="131">
        <v>0</v>
      </c>
      <c r="E10" s="140">
        <v>0</v>
      </c>
      <c r="F10" s="155"/>
      <c r="G10" s="1"/>
    </row>
    <row r="11" spans="1:38" s="222" customFormat="1" ht="17.45" customHeight="1" x14ac:dyDescent="0.25">
      <c r="A11" s="219" t="s">
        <v>243</v>
      </c>
      <c r="B11" s="219" t="s">
        <v>375</v>
      </c>
      <c r="C11" s="249" t="s">
        <v>370</v>
      </c>
      <c r="D11" s="226">
        <v>0</v>
      </c>
      <c r="E11" s="227">
        <v>0</v>
      </c>
      <c r="F11" s="220"/>
      <c r="G11" s="221"/>
    </row>
    <row r="12" spans="1:38" s="222" customFormat="1" ht="17.45" customHeight="1" x14ac:dyDescent="0.25">
      <c r="A12" s="219" t="s">
        <v>243</v>
      </c>
      <c r="B12" s="219" t="s">
        <v>378</v>
      </c>
      <c r="C12" s="250" t="s">
        <v>371</v>
      </c>
      <c r="D12" s="226">
        <v>0</v>
      </c>
      <c r="E12" s="227">
        <v>0</v>
      </c>
      <c r="F12" s="220"/>
      <c r="G12" s="221"/>
    </row>
    <row r="13" spans="1:38" ht="17.45" customHeight="1" x14ac:dyDescent="0.25">
      <c r="A13" s="7" t="s">
        <v>243</v>
      </c>
      <c r="B13" s="7" t="s">
        <v>395</v>
      </c>
      <c r="C13" s="149" t="s">
        <v>397</v>
      </c>
      <c r="D13" s="131">
        <v>0</v>
      </c>
      <c r="E13" s="140">
        <v>0</v>
      </c>
      <c r="F13" s="155"/>
      <c r="G13" s="1"/>
    </row>
    <row r="14" spans="1:38" s="222" customFormat="1" ht="17.45" customHeight="1" x14ac:dyDescent="0.25">
      <c r="A14" s="219" t="s">
        <v>243</v>
      </c>
      <c r="B14" s="219" t="s">
        <v>376</v>
      </c>
      <c r="C14" s="249" t="s">
        <v>372</v>
      </c>
      <c r="D14" s="226">
        <v>0</v>
      </c>
      <c r="E14" s="227">
        <v>0</v>
      </c>
      <c r="F14" s="223"/>
    </row>
    <row r="15" spans="1:38" s="222" customFormat="1" ht="17.45" customHeight="1" thickBot="1" x14ac:dyDescent="0.3">
      <c r="A15" s="224" t="s">
        <v>243</v>
      </c>
      <c r="B15" s="224" t="s">
        <v>379</v>
      </c>
      <c r="C15" s="251" t="s">
        <v>373</v>
      </c>
      <c r="D15" s="228">
        <v>0</v>
      </c>
      <c r="E15" s="229">
        <v>0</v>
      </c>
      <c r="F15" s="225"/>
    </row>
    <row r="17" spans="3:5" x14ac:dyDescent="0.25">
      <c r="C17" s="241" t="s">
        <v>403</v>
      </c>
    </row>
    <row r="18" spans="3:5" x14ac:dyDescent="0.25">
      <c r="C18" s="232" t="s">
        <v>398</v>
      </c>
      <c r="D18" s="235" t="s">
        <v>417</v>
      </c>
      <c r="E18" s="236" t="s">
        <v>417</v>
      </c>
    </row>
    <row r="19" spans="3:5" x14ac:dyDescent="0.25">
      <c r="C19" s="233" t="s">
        <v>399</v>
      </c>
      <c r="D19" s="237" t="s">
        <v>417</v>
      </c>
      <c r="E19" s="238" t="s">
        <v>417</v>
      </c>
    </row>
    <row r="20" spans="3:5" x14ac:dyDescent="0.25">
      <c r="C20" s="234" t="s">
        <v>400</v>
      </c>
      <c r="D20" s="239" t="s">
        <v>417</v>
      </c>
      <c r="E20" s="240" t="s">
        <v>417</v>
      </c>
    </row>
  </sheetData>
  <phoneticPr fontId="27" type="noConversion"/>
  <dataValidations count="2">
    <dataValidation type="list" allowBlank="1" showInputMessage="1" showErrorMessage="1" sqref="F4" xr:uid="{835E710A-02EB-42FD-ADCD-4805A373BC4F}">
      <formula1>$AA$1:$AL$1</formula1>
    </dataValidation>
    <dataValidation type="list" allowBlank="1" showInputMessage="1" showErrorMessage="1" sqref="F3" xr:uid="{5B8F6399-0DA0-4B11-A815-9590BA80F085}">
      <formula1>$X$1:$Y$1</formula1>
    </dataValidation>
  </dataValidations>
  <printOptions horizontalCentered="1"/>
  <pageMargins left="0.39370078740157483" right="0.39370078740157483" top="0.19685039370078741" bottom="0.39370078740157483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6</vt:i4>
      </vt:variant>
    </vt:vector>
  </HeadingPairs>
  <TitlesOfParts>
    <vt:vector size="10" baseType="lpstr">
      <vt:lpstr>D2-Meldung</vt:lpstr>
      <vt:lpstr>Werteliste-BIENE</vt:lpstr>
      <vt:lpstr>Werteliste-manuell</vt:lpstr>
      <vt:lpstr>Ergänzung-Grp-058 </vt:lpstr>
      <vt:lpstr>'D2-Meldung'!Druckbereich</vt:lpstr>
      <vt:lpstr>'Ergänzung-Grp-058 '!Druckbereich</vt:lpstr>
      <vt:lpstr>'Werteliste-BIENE'!Druckbereich</vt:lpstr>
      <vt:lpstr>'Werteliste-manuell'!Druckbereich</vt:lpstr>
      <vt:lpstr>'D2-Meldung'!Drucktitel</vt:lpstr>
      <vt:lpstr>'Werteliste-BIENE'!Drucktitel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brunton</dc:creator>
  <cp:keywords>3.19.0.0</cp:keywords>
  <cp:lastModifiedBy>Tilgner, Marten</cp:lastModifiedBy>
  <cp:lastPrinted>2022-04-04T09:59:01Z</cp:lastPrinted>
  <dcterms:created xsi:type="dcterms:W3CDTF">2019-08-21T09:16:07Z</dcterms:created>
  <dcterms:modified xsi:type="dcterms:W3CDTF">2022-04-14T08:14:39Z</dcterms:modified>
</cp:coreProperties>
</file>