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8_{976F125B-5FED-418A-B329-E7D358E242F9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'D2-Meldung'!$A$1:$K$109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91029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K106" i="2" s="1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H94" i="2"/>
  <c r="H92" i="2" s="1"/>
  <c r="G94" i="2"/>
  <c r="H93" i="2"/>
  <c r="G93" i="2"/>
  <c r="H91" i="2"/>
  <c r="G91" i="2"/>
  <c r="H90" i="2"/>
  <c r="H89" i="2" s="1"/>
  <c r="G90" i="2"/>
  <c r="H88" i="2"/>
  <c r="G88" i="2"/>
  <c r="H87" i="2"/>
  <c r="G87" i="2"/>
  <c r="H85" i="2"/>
  <c r="G85" i="2"/>
  <c r="H84" i="2"/>
  <c r="G84" i="2"/>
  <c r="H83" i="2"/>
  <c r="G83" i="2"/>
  <c r="H82" i="2"/>
  <c r="G82" i="2"/>
  <c r="H81" i="2"/>
  <c r="G81" i="2"/>
  <c r="H76" i="2"/>
  <c r="E76" i="2" s="1"/>
  <c r="G76" i="2"/>
  <c r="D76" i="2" s="1"/>
  <c r="H75" i="2"/>
  <c r="E75" i="2" s="1"/>
  <c r="G75" i="2"/>
  <c r="D75" i="2" s="1"/>
  <c r="E73" i="2"/>
  <c r="D73" i="2"/>
  <c r="H70" i="2"/>
  <c r="G70" i="2"/>
  <c r="D70" i="2" s="1"/>
  <c r="E69" i="2"/>
  <c r="D69" i="2"/>
  <c r="E68" i="2"/>
  <c r="K71" i="2" s="1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G60" i="2" s="1"/>
  <c r="H57" i="2"/>
  <c r="E57" i="2" s="1"/>
  <c r="G57" i="2"/>
  <c r="H55" i="2"/>
  <c r="E55" i="2" s="1"/>
  <c r="G55" i="2"/>
  <c r="D55" i="2" s="1"/>
  <c r="H54" i="2"/>
  <c r="E54" i="2" s="1"/>
  <c r="G54" i="2"/>
  <c r="D54" i="2" s="1"/>
  <c r="E53" i="2"/>
  <c r="H53" i="2" s="1"/>
  <c r="D53" i="2"/>
  <c r="G53" i="2" s="1"/>
  <c r="G56" i="2" s="1"/>
  <c r="G58" i="2" s="1"/>
  <c r="E52" i="2"/>
  <c r="D52" i="2"/>
  <c r="E51" i="2"/>
  <c r="E50" i="2" s="1"/>
  <c r="D51" i="2"/>
  <c r="H47" i="2"/>
  <c r="E47" i="2" s="1"/>
  <c r="K47" i="2" s="1"/>
  <c r="G47" i="2"/>
  <c r="D47" i="2" s="1"/>
  <c r="E46" i="2"/>
  <c r="D46" i="2"/>
  <c r="J46" i="2" s="1"/>
  <c r="H43" i="2"/>
  <c r="E43" i="2" s="1"/>
  <c r="G43" i="2"/>
  <c r="D43" i="2" s="1"/>
  <c r="H42" i="2"/>
  <c r="E42" i="2" s="1"/>
  <c r="G42" i="2"/>
  <c r="E41" i="2"/>
  <c r="D41" i="2"/>
  <c r="H38" i="2"/>
  <c r="E38" i="2" s="1"/>
  <c r="K38" i="2" s="1"/>
  <c r="G38" i="2"/>
  <c r="D38" i="2" s="1"/>
  <c r="J38" i="2" s="1"/>
  <c r="H37" i="2"/>
  <c r="E37" i="2" s="1"/>
  <c r="K37" i="2" s="1"/>
  <c r="G37" i="2"/>
  <c r="H35" i="2"/>
  <c r="E35" i="2" s="1"/>
  <c r="K35" i="2" s="1"/>
  <c r="G35" i="2"/>
  <c r="D35" i="2" s="1"/>
  <c r="J35" i="2" s="1"/>
  <c r="H34" i="2"/>
  <c r="G34" i="2"/>
  <c r="E33" i="2"/>
  <c r="K33" i="2" s="1"/>
  <c r="D33" i="2"/>
  <c r="J33" i="2" s="1"/>
  <c r="E32" i="2"/>
  <c r="D32" i="2"/>
  <c r="E31" i="2"/>
  <c r="D31" i="2"/>
  <c r="E30" i="2"/>
  <c r="D30" i="2"/>
  <c r="E29" i="2"/>
  <c r="E28" i="2" s="1"/>
  <c r="D29" i="2"/>
  <c r="D28" i="2" s="1"/>
  <c r="H25" i="2"/>
  <c r="E25" i="2" s="1"/>
  <c r="K25" i="2" s="1"/>
  <c r="G25" i="2"/>
  <c r="D25" i="2" s="1"/>
  <c r="J25" i="2" s="1"/>
  <c r="H23" i="2"/>
  <c r="E23" i="2" s="1"/>
  <c r="K23" i="2" s="1"/>
  <c r="G23" i="2"/>
  <c r="D23" i="2" s="1"/>
  <c r="J23" i="2" s="1"/>
  <c r="H22" i="2"/>
  <c r="G22" i="2"/>
  <c r="H21" i="2"/>
  <c r="E21" i="2" s="1"/>
  <c r="K21" i="2" s="1"/>
  <c r="G21" i="2"/>
  <c r="D21" i="2" s="1"/>
  <c r="J21" i="2" s="1"/>
  <c r="H20" i="2"/>
  <c r="E20" i="2" s="1"/>
  <c r="K20" i="2" s="1"/>
  <c r="G20" i="2"/>
  <c r="E19" i="2"/>
  <c r="H19" i="2" s="1"/>
  <c r="D19" i="2"/>
  <c r="J19" i="2" s="1"/>
  <c r="E18" i="2"/>
  <c r="D18" i="2"/>
  <c r="E17" i="2"/>
  <c r="D17" i="2"/>
  <c r="J6" i="2"/>
  <c r="J5" i="2"/>
  <c r="D12" i="2" s="1"/>
  <c r="J4" i="2"/>
  <c r="H109" i="2" s="1"/>
  <c r="K1" i="2"/>
  <c r="K76" i="2"/>
  <c r="H73" i="2"/>
  <c r="G73" i="2"/>
  <c r="E70" i="2"/>
  <c r="D57" i="2"/>
  <c r="H46" i="2"/>
  <c r="H48" i="2" s="1"/>
  <c r="D42" i="2"/>
  <c r="H41" i="2"/>
  <c r="G41" i="2"/>
  <c r="G44" i="2" s="1"/>
  <c r="D37" i="2"/>
  <c r="J37" i="2" s="1"/>
  <c r="E34" i="2"/>
  <c r="K34" i="2" s="1"/>
  <c r="D34" i="2"/>
  <c r="J34" i="2" s="1"/>
  <c r="E22" i="2"/>
  <c r="K22" i="2" s="1"/>
  <c r="D22" i="2"/>
  <c r="J22" i="2" s="1"/>
  <c r="D20" i="2"/>
  <c r="E1" i="6"/>
  <c r="E16" i="2" l="1"/>
  <c r="G74" i="2"/>
  <c r="D74" i="2" s="1"/>
  <c r="H24" i="2"/>
  <c r="H26" i="2" s="1"/>
  <c r="G46" i="2"/>
  <c r="G48" i="2" s="1"/>
  <c r="G92" i="2"/>
  <c r="D50" i="2"/>
  <c r="J106" i="2"/>
  <c r="H95" i="2"/>
  <c r="G86" i="2"/>
  <c r="G89" i="2"/>
  <c r="H86" i="2"/>
  <c r="H56" i="2"/>
  <c r="H58" i="2" s="1"/>
  <c r="E44" i="2"/>
  <c r="H44" i="2"/>
  <c r="G95" i="2"/>
  <c r="G109" i="2"/>
  <c r="K19" i="2"/>
  <c r="K24" i="2" s="1"/>
  <c r="K26" i="2" s="1"/>
  <c r="D36" i="2"/>
  <c r="D16" i="2"/>
  <c r="D56" i="2"/>
  <c r="D58" i="2" s="1"/>
  <c r="E36" i="2"/>
  <c r="E39" i="2" s="1"/>
  <c r="J75" i="2"/>
  <c r="J76" i="2"/>
  <c r="H33" i="2"/>
  <c r="H36" i="2" s="1"/>
  <c r="H39" i="2" s="1"/>
  <c r="K60" i="2"/>
  <c r="K66" i="2" s="1"/>
  <c r="J12" i="2"/>
  <c r="J36" i="2"/>
  <c r="J39" i="2" s="1"/>
  <c r="E48" i="2"/>
  <c r="E56" i="2"/>
  <c r="E58" i="2" s="1"/>
  <c r="K36" i="2"/>
  <c r="K39" i="2" s="1"/>
  <c r="D44" i="2"/>
  <c r="D78" i="2"/>
  <c r="D39" i="2"/>
  <c r="D24" i="2"/>
  <c r="D26" i="2" s="1"/>
  <c r="D48" i="2"/>
  <c r="J47" i="2"/>
  <c r="J48" i="2" s="1"/>
  <c r="E24" i="2"/>
  <c r="E26" i="2" s="1"/>
  <c r="G12" i="2"/>
  <c r="K46" i="2"/>
  <c r="K48" i="2" s="1"/>
  <c r="J74" i="2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H101" i="2" l="1"/>
  <c r="G101" i="2"/>
  <c r="J79" i="2"/>
  <c r="J107" i="2" s="1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</calcChain>
</file>

<file path=xl/sharedStrings.xml><?xml version="1.0" encoding="utf-8"?>
<sst xmlns="http://schemas.openxmlformats.org/spreadsheetml/2006/main" count="712" uniqueCount="403">
  <si>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</si>
  <si>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</si>
  <si>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</si>
  <si>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</si>
  <si>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</si>
  <si>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</si>
  <si>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</si>
  <si>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</si>
  <si>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</si>
  <si>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</si>
  <si>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</si>
  <si>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</si>
  <si>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</si>
  <si>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</si>
  <si>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</si>
  <si>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</si>
  <si>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</si>
  <si>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</si>
  <si>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</si>
  <si>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</si>
  <si>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</si>
  <si>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</si>
  <si>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</si>
  <si>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</si>
  <si>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</si>
  <si>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</si>
  <si>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</si>
  <si>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</si>
  <si>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</si>
  <si>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</si>
  <si>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</si>
  <si>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</si>
  <si>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</si>
  <si>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</si>
  <si>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</si>
  <si>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</si>
  <si>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</si>
  <si>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</si>
  <si>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</si>
  <si>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</si>
  <si>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</si>
  <si>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</si>
  <si>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</si>
  <si>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</si>
  <si>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</si>
  <si>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</si>
  <si>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</si>
  <si>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</si>
  <si>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</si>
  <si>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</si>
  <si>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</si>
  <si>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</si>
  <si>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</si>
  <si>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</si>
  <si>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</si>
  <si>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</si>
  <si>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</si>
  <si>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</si>
  <si>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</si>
  <si>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</si>
  <si>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</si>
  <si>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</si>
  <si>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</si>
  <si>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</si>
  <si>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</si>
  <si>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</si>
  <si>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</si>
  <si>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</si>
  <si>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</si>
  <si>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</si>
  <si>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</si>
  <si>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</si>
  <si>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</si>
  <si>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</si>
  <si>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</si>
  <si>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</si>
  <si>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</si>
  <si>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</si>
  <si>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</si>
  <si>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</si>
  <si>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</si>
  <si>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</si>
  <si>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</si>
  <si>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</si>
  <si>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</si>
  <si>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</si>
  <si>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</si>
  <si>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</si>
  <si>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</si>
  <si>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</si>
  <si>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</si>
  <si>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</si>
  <si>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</si>
  <si>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</si>
  <si>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</si>
  <si>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</si>
  <si>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</si>
  <si>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</si>
  <si>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</si>
  <si>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</si>
  <si>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</si>
  <si>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</si>
  <si>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</si>
  <si>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</si>
  <si>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</si>
  <si>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</si>
  <si>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</si>
  <si>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</si>
  <si>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</si>
  <si>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</si>
  <si>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</si>
  <si>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</si>
  <si>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</si>
  <si>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</si>
  <si>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</si>
  <si>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</si>
  <si>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</si>
  <si>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</si>
  <si>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</si>
  <si>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</si>
  <si>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</si>
  <si>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</si>
  <si>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</si>
  <si>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</si>
  <si>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</si>
  <si>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</si>
  <si>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</si>
  <si>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</si>
  <si>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</si>
  <si>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</si>
  <si>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</si>
  <si>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</si>
  <si>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</si>
  <si>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</si>
  <si>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</si>
  <si>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</si>
  <si>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</si>
  <si>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</si>
  <si>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</si>
  <si>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</si>
  <si>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</si>
  <si>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</si>
  <si>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</si>
  <si>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</si>
  <si>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</si>
  <si>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</si>
  <si>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</si>
  <si>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</si>
  <si>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</si>
  <si>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</si>
  <si>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</si>
  <si>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</si>
  <si>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</si>
  <si>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</si>
  <si>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</si>
  <si>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</si>
  <si>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</si>
  <si>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</si>
  <si>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</si>
  <si>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</si>
  <si>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</si>
  <si>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</si>
  <si>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</si>
  <si>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</si>
  <si>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</si>
  <si>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</si>
  <si>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</si>
  <si>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</si>
  <si>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</si>
  <si>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</si>
  <si>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</si>
  <si>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</si>
  <si>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</si>
  <si>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</si>
  <si>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</si>
  <si>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</si>
  <si>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</si>
  <si>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</si>
  <si>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</si>
  <si>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</si>
  <si>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</si>
  <si>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</si>
  <si>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</si>
  <si>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</si>
  <si>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</si>
  <si>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</si>
  <si>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</si>
  <si>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</si>
  <si>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</si>
  <si>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</si>
  <si>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</si>
  <si>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</si>
  <si>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</si>
  <si>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</si>
  <si>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</si>
  <si>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</si>
  <si>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</si>
  <si>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</si>
  <si>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</si>
  <si>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</si>
  <si>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</si>
  <si>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</si>
  <si>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</si>
  <si>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</si>
  <si>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</si>
  <si>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</si>
  <si>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</si>
  <si>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</si>
  <si>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</si>
  <si>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</si>
  <si>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</si>
  <si>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</si>
  <si>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</si>
  <si>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</si>
  <si>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</si>
  <si>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</si>
  <si>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</si>
  <si>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</si>
  <si>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</si>
  <si>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</si>
  <si>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</si>
  <si>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</si>
  <si>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</si>
  <si>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</si>
  <si>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</si>
  <si>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</si>
  <si>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</si>
  <si>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</si>
  <si>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</si>
  <si>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</si>
  <si>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</si>
  <si>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</si>
  <si>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</si>
  <si>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</si>
  <si>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</si>
  <si>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</si>
  <si>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</si>
  <si>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</si>
  <si>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</si>
  <si>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</si>
  <si>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</si>
  <si>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</si>
  <si>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</si>
  <si>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</si>
  <si>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</si>
  <si>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</si>
  <si>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</si>
  <si>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</si>
  <si>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</si>
  <si>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</si>
  <si>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</si>
  <si>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</si>
  <si>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</si>
  <si>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</si>
  <si>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</si>
  <si>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</si>
  <si>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</si>
  <si>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</si>
  <si>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</si>
  <si>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</si>
  <si>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</si>
  <si>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</si>
  <si>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</si>
  <si>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</si>
  <si>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</si>
  <si>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</si>
  <si>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</si>
  <si>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</si>
  <si>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</si>
  <si>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</si>
  <si>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</si>
  <si>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</si>
  <si>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</si>
  <si>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</si>
  <si>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</si>
  <si>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</si>
  <si>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</si>
  <si>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</si>
  <si>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</si>
  <si>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</si>
  <si>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</si>
  <si>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</si>
  <si>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</si>
  <si>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</si>
  <si>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</si>
  <si>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</si>
  <si>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</si>
  <si>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</si>
  <si>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</si>
  <si>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</si>
  <si>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</si>
  <si>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</si>
  <si>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</si>
  <si>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</si>
  <si>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</si>
  <si>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</si>
  <si>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</si>
  <si>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</si>
  <si>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</si>
  <si>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</si>
  <si>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</si>
  <si>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</si>
  <si>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</si>
  <si>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</si>
  <si>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</si>
  <si>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</si>
  <si>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</si>
  <si>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</si>
  <si>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</si>
  <si>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</si>
  <si>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</si>
  <si>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</si>
  <si>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</si>
  <si>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</si>
  <si>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</si>
  <si>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</si>
  <si>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</si>
  <si>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</si>
  <si>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</si>
  <si>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</si>
  <si>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</si>
  <si>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</si>
  <si>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</si>
  <si>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</si>
  <si>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</si>
  <si>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</si>
  <si>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</si>
  <si>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</si>
  <si>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</si>
  <si>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</si>
  <si>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</si>
  <si>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</si>
  <si>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</si>
  <si>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</si>
  <si>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</si>
  <si>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</si>
  <si>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</si>
  <si>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</si>
  <si>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</si>
  <si>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</si>
  <si>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</si>
  <si>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</si>
  <si>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</si>
  <si>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</si>
  <si>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</si>
  <si>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</si>
  <si>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</si>
  <si>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</si>
  <si>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</si>
  <si>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</si>
  <si>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</si>
  <si>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</si>
  <si>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</si>
  <si>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</si>
  <si>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</si>
  <si>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</si>
  <si>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</si>
  <si>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</si>
  <si>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</si>
  <si>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</si>
  <si>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</si>
  <si>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</si>
  <si>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</si>
  <si>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</si>
  <si>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</si>
  <si>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</si>
  <si>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</si>
  <si>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</si>
  <si>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</si>
  <si>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</si>
  <si>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</si>
  <si>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</si>
  <si>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</si>
  <si>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</si>
  <si>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</si>
  <si>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</si>
  <si>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</si>
  <si>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</si>
  <si>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</si>
  <si>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</si>
  <si>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</si>
  <si>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</si>
  <si>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</si>
  <si>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</si>
  <si>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</si>
  <si>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</si>
  <si>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</si>
  <si>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</si>
  <si>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</si>
  <si>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</si>
  <si>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</si>
  <si>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</si>
  <si>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</si>
  <si>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</si>
  <si>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</si>
  <si>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</si>
  <si>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</si>
  <si>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</si>
  <si>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</si>
  <si>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</si>
  <si>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März</t>
  </si>
  <si>
    <t>2023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</si>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</sst>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0" applyFill="0" applyBorder="0" applyProtection="0"/>
    <xf numFmtId="43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7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7" fontId="4" fillId="0" borderId="124" xfId="0" applyNumberFormat="1" applyFont="1" applyFill="1" applyBorder="1" applyAlignment="1" applyProtection="1">
      <alignment vertical="center"/>
    </xf>
    <xf numFmtId="166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8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8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vertical="center"/>
    </xf>
    <xf numFmtId="164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center" vertical="center"/>
    </xf>
    <xf numFmtId="164" fontId="3" fillId="0" borderId="29" xfId="0" applyNumberFormat="1" applyFont="1" applyBorder="1" applyAlignment="1" applyProtection="1">
      <alignment vertical="center"/>
    </xf>
    <xf numFmtId="164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5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5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5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5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5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5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5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5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5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5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8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4" fontId="29" fillId="2" borderId="27" xfId="0" applyNumberFormat="1" applyFont="1" applyFill="1" applyBorder="1" applyAlignment="1" applyProtection="1">
      <alignment vertical="center"/>
    </xf>
    <xf numFmtId="16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5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5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5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5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sqref="A1:XFD1048576"/>
    </sheetView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45019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März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März</v>
      </c>
      <c r="E12" s="44" t="s">
        <v>200</v>
      </c>
      <c r="F12" s="45"/>
      <c r="G12" s="43" t="str">
        <f>J5</f>
        <v>März</v>
      </c>
      <c r="H12" s="44" t="s">
        <v>200</v>
      </c>
      <c r="I12" s="45"/>
      <c r="J12" s="43" t="str">
        <f>J5</f>
        <v>März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1140503017.02</v>
      </c>
      <c r="E16" s="229">
        <f>SUM(E17:E19)</f>
        <v>3692595792.8400002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16039</v>
      </c>
      <c r="E17" s="236">
        <f>'Werteliste-BIENE'!E7+'Werteliste-manuell'!F7</f>
        <v>257299.6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22774223.899999999</v>
      </c>
      <c r="E18" s="244">
        <f>'Werteliste-BIENE'!E8</f>
        <v>52405513.359999999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1117712754.1199999</v>
      </c>
      <c r="E19" s="247">
        <f>'Werteliste-BIENE'!E9+'Werteliste-manuell'!F8</f>
        <v>3639932979.8800001</v>
      </c>
      <c r="F19" s="248"/>
      <c r="G19" s="249">
        <f>ROUND($F$15/100*D19,2)</f>
        <v>475027920.5</v>
      </c>
      <c r="H19" s="250">
        <f>ROUND($F$15/100*E19,2)</f>
        <v>1546971516.45</v>
      </c>
      <c r="I19" s="227"/>
      <c r="J19" s="251">
        <f>D19*15/100</f>
        <v>167656913.118</v>
      </c>
      <c r="K19" s="250">
        <f>E19*15/100</f>
        <v>545989946.98199999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-179217331.31999999</v>
      </c>
      <c r="E20" s="238">
        <f>ROUND(H20/$F$15*100,2)</f>
        <v>-361261057.13</v>
      </c>
      <c r="F20" s="233"/>
      <c r="G20" s="235">
        <f>'Werteliste-manuell'!E9</f>
        <v>-76167365.810000002</v>
      </c>
      <c r="H20" s="252">
        <f>'Werteliste-manuell'!F9</f>
        <v>-153535949.28</v>
      </c>
      <c r="I20" s="240"/>
      <c r="J20" s="241">
        <f>D20*15/100</f>
        <v>-26882599.697999999</v>
      </c>
      <c r="K20" s="242">
        <f>E20*15/100</f>
        <v>-54189158.569499999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0</v>
      </c>
      <c r="E21" s="238">
        <f t="shared" si="0"/>
        <v>3924743.18</v>
      </c>
      <c r="F21" s="233"/>
      <c r="G21" s="243">
        <f>'Werteliste-manuell'!E10</f>
        <v>0</v>
      </c>
      <c r="H21" s="252">
        <f>'Werteliste-manuell'!F10</f>
        <v>1668015.85</v>
      </c>
      <c r="I21" s="240"/>
      <c r="J21" s="241">
        <f>D21*15/100</f>
        <v>0</v>
      </c>
      <c r="K21" s="242">
        <f t="shared" ref="K21:K23" si="1">E21*15/100</f>
        <v>588711.47700000007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1074947.67</v>
      </c>
      <c r="E22" s="238">
        <f t="shared" si="0"/>
        <v>3449091.29</v>
      </c>
      <c r="F22" s="233"/>
      <c r="G22" s="243">
        <f>'Werteliste-manuell'!E11</f>
        <v>456852.75999999995</v>
      </c>
      <c r="H22" s="252">
        <f>'Werteliste-manuell'!F11</f>
        <v>1465863.8</v>
      </c>
      <c r="I22" s="240"/>
      <c r="J22" s="241">
        <f>D22*15/100</f>
        <v>161242.15049999999</v>
      </c>
      <c r="K22" s="242">
        <f t="shared" si="1"/>
        <v>517363.69349999999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939570370.46999991</v>
      </c>
      <c r="E24" s="254">
        <f>SUM(E19:E23)</f>
        <v>3286045757.2199998</v>
      </c>
      <c r="F24" s="233"/>
      <c r="G24" s="231">
        <f>SUM(G19:G23)</f>
        <v>399317407.44999999</v>
      </c>
      <c r="H24" s="232">
        <f>SUM(H19:H23)</f>
        <v>1396569446.8199999</v>
      </c>
      <c r="I24" s="255"/>
      <c r="J24" s="234">
        <f>SUM(J19:J23)</f>
        <v>140935555.57050002</v>
      </c>
      <c r="K24" s="232">
        <f>SUM(K19:K23)</f>
        <v>492906863.583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0</v>
      </c>
      <c r="E25" s="238">
        <f t="shared" ref="E25" si="2">ROUND(H25/$F$15*100,2)</f>
        <v>-351141026.01999998</v>
      </c>
      <c r="F25" s="233"/>
      <c r="G25" s="243">
        <f>'Werteliste-manuell'!E13</f>
        <v>0</v>
      </c>
      <c r="H25" s="252">
        <f>'Werteliste-manuell'!F13</f>
        <v>-149234936.06</v>
      </c>
      <c r="I25" s="240"/>
      <c r="J25" s="241">
        <f>D25*15/100</f>
        <v>0</v>
      </c>
      <c r="K25" s="242">
        <f>E25*15/100</f>
        <v>-52671153.90299999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939570370.46999991</v>
      </c>
      <c r="E26" s="257">
        <f>SUM(E24:E25)</f>
        <v>2934904731.1999998</v>
      </c>
      <c r="F26" s="258"/>
      <c r="G26" s="257">
        <f>SUM(G24:G25)</f>
        <v>399317407.44999999</v>
      </c>
      <c r="H26" s="259">
        <f>SUM(H24:H25)</f>
        <v>1247334510.76</v>
      </c>
      <c r="I26" s="258"/>
      <c r="J26" s="260">
        <f>SUM(J24:J25)</f>
        <v>140935555.57050002</v>
      </c>
      <c r="K26" s="261">
        <f>SUM(K24:K25)</f>
        <v>440235709.68000001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690720366.58000004</v>
      </c>
      <c r="E28" s="229">
        <f>SUM(E29:E33)</f>
        <v>1005329864.12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2556</v>
      </c>
      <c r="E29" s="243">
        <f>'Werteliste-BIENE'!E10</f>
        <v>2556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0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57112970.759999998</v>
      </c>
      <c r="E31" s="243">
        <f>'Werteliste-BIENE'!E12</f>
        <v>122516965.83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33580</v>
      </c>
      <c r="E32" s="243">
        <f>'Werteliste-BIENE'!E13</f>
        <v>126279.03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633571259.82000005</v>
      </c>
      <c r="E33" s="246">
        <f>'Werteliste-BIENE'!E14</f>
        <v>882684063.25999999</v>
      </c>
      <c r="F33" s="227"/>
      <c r="G33" s="249">
        <f>ROUND(D33*$F$27/100,2)</f>
        <v>269267785.42000002</v>
      </c>
      <c r="H33" s="249">
        <f>ROUND(E33*$F$27/100,2)</f>
        <v>375140726.88999999</v>
      </c>
      <c r="I33" s="227"/>
      <c r="J33" s="251">
        <f t="shared" ref="J33:K35" si="3">D33*15/100</f>
        <v>95035688.973000005</v>
      </c>
      <c r="K33" s="250">
        <f>E33*15/100</f>
        <v>132402609.48899999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261589.27</v>
      </c>
      <c r="E34" s="238">
        <f>ROUND(H34/$F$27*100,2)</f>
        <v>1140571.44</v>
      </c>
      <c r="F34" s="265"/>
      <c r="G34" s="243">
        <f>'Werteliste-manuell'!E14</f>
        <v>111175.44</v>
      </c>
      <c r="H34" s="252">
        <f>'Werteliste-manuell'!F14</f>
        <v>484742.86000000004</v>
      </c>
      <c r="I34" s="265"/>
      <c r="J34" s="241">
        <f t="shared" si="3"/>
        <v>39238.390500000001</v>
      </c>
      <c r="K34" s="242">
        <f t="shared" si="3"/>
        <v>171085.71599999999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0</v>
      </c>
      <c r="F35" s="265"/>
      <c r="G35" s="243">
        <f>'Werteliste-manuell'!E15</f>
        <v>0</v>
      </c>
      <c r="H35" s="252">
        <f>'Werteliste-manuell'!F15</f>
        <v>0</v>
      </c>
      <c r="I35" s="265"/>
      <c r="J35" s="241">
        <f t="shared" si="3"/>
        <v>0</v>
      </c>
      <c r="K35" s="242">
        <f>E35*15/100</f>
        <v>0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633832849.09000003</v>
      </c>
      <c r="E36" s="254">
        <f>SUM(E33:E35)</f>
        <v>883824634.70000005</v>
      </c>
      <c r="F36" s="233"/>
      <c r="G36" s="231">
        <f>SUM(G33:G35)</f>
        <v>269378960.86000001</v>
      </c>
      <c r="H36" s="232">
        <f>SUM(H33:H35)</f>
        <v>375625469.75</v>
      </c>
      <c r="I36" s="255"/>
      <c r="J36" s="234">
        <f>SUM(J33:J35)</f>
        <v>95074927.363499999</v>
      </c>
      <c r="K36" s="232">
        <f>SUM(K33:K35)</f>
        <v>132573695.205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633832849.09000003</v>
      </c>
      <c r="E39" s="267">
        <f>SUM(E36:E38)</f>
        <v>883824634.70000005</v>
      </c>
      <c r="F39" s="268"/>
      <c r="G39" s="269">
        <f>SUM(G36:G38)</f>
        <v>269378960.86000001</v>
      </c>
      <c r="H39" s="259">
        <f>SUM(H36:H38)</f>
        <v>375625469.75</v>
      </c>
      <c r="I39" s="268"/>
      <c r="J39" s="270">
        <f>SUM(J36:J38)</f>
        <v>95074927.363499999</v>
      </c>
      <c r="K39" s="261">
        <f>SUM(K36:K38)</f>
        <v>132573695.205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43033747.659999996</v>
      </c>
      <c r="E41" s="277">
        <f>'Werteliste-BIENE'!E15</f>
        <v>181591016.56</v>
      </c>
      <c r="F41" s="265"/>
      <c r="G41" s="249">
        <f>ROUND($F$40/100*D41,2)</f>
        <v>21516873.829999998</v>
      </c>
      <c r="H41" s="249">
        <f>ROUND($F$40/100*E41,2)</f>
        <v>90795508.280000001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4023497.67</v>
      </c>
      <c r="E42" s="278">
        <f t="shared" ref="E42" si="6">ROUND(H42/$F$40*100,2)</f>
        <v>16470817.630000001</v>
      </c>
      <c r="F42" s="265"/>
      <c r="G42" s="243">
        <f>'Werteliste-manuell'!E18</f>
        <v>2011748.835</v>
      </c>
      <c r="H42" s="252">
        <f>'Werteliste-manuell'!F18</f>
        <v>8235408.8150000004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-832666.68</v>
      </c>
      <c r="E43" s="278">
        <f>ROUND(H43/$F$40*100,2)</f>
        <v>-5716427.5800000001</v>
      </c>
      <c r="F43" s="265"/>
      <c r="G43" s="243">
        <f>'Werteliste-manuell'!E19</f>
        <v>-416333.34</v>
      </c>
      <c r="H43" s="252">
        <f>'Werteliste-manuell'!F19</f>
        <v>-2858213.7899999996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46224578.649999999</v>
      </c>
      <c r="E44" s="267">
        <f>SUM(E41:E43)</f>
        <v>192345406.60999998</v>
      </c>
      <c r="F44" s="268"/>
      <c r="G44" s="269">
        <f>SUM(G41:G43)</f>
        <v>23112289.324999999</v>
      </c>
      <c r="H44" s="269">
        <f>SUM(H41:H43)</f>
        <v>96172703.304999992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8587585.2400000002</v>
      </c>
      <c r="E46" s="277">
        <f>'Werteliste-BIENE'!E16</f>
        <v>29159559.199999999</v>
      </c>
      <c r="F46" s="265"/>
      <c r="G46" s="249">
        <f>ROUND($F$45/100*D46,2)</f>
        <v>3778537.51</v>
      </c>
      <c r="H46" s="250">
        <f>ROUND($F$45/100*E46,2)</f>
        <v>12830206.050000001</v>
      </c>
      <c r="I46" s="265"/>
      <c r="J46" s="280">
        <f>D46*12/100</f>
        <v>1030510.2287999999</v>
      </c>
      <c r="K46" s="281">
        <f>E46*12/100</f>
        <v>3499147.1039999998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0</v>
      </c>
      <c r="E47" s="278">
        <f>ROUND(H47/$F$45*100,2)</f>
        <v>6718469.1799999997</v>
      </c>
      <c r="F47" s="265"/>
      <c r="G47" s="243">
        <f>'Werteliste-manuell'!E20</f>
        <v>0</v>
      </c>
      <c r="H47" s="252">
        <f>'Werteliste-manuell'!F20</f>
        <v>2956126.44</v>
      </c>
      <c r="I47" s="534"/>
      <c r="J47" s="280">
        <f>D47*12/100</f>
        <v>0</v>
      </c>
      <c r="K47" s="281">
        <f>E47*12/100</f>
        <v>806216.30160000001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8587585.2400000002</v>
      </c>
      <c r="E48" s="257">
        <f>SUM(E46,E47)</f>
        <v>35878028.379999995</v>
      </c>
      <c r="F48" s="268"/>
      <c r="G48" s="257">
        <f>SUM(G46,G47)</f>
        <v>3778537.51</v>
      </c>
      <c r="H48" s="261">
        <f>SUM(H46,H47)</f>
        <v>15786332.49</v>
      </c>
      <c r="I48" s="268"/>
      <c r="J48" s="260">
        <f>SUM(J46,J47)</f>
        <v>1030510.2287999999</v>
      </c>
      <c r="K48" s="261">
        <f>SUM(K46,K47)</f>
        <v>4305363.4056000002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370903797.81</v>
      </c>
      <c r="E50" s="287">
        <f>SUM(E51:E53)</f>
        <v>524695548.48000002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1609713</v>
      </c>
      <c r="E52" s="243">
        <f>'Werteliste-BIENE'!E18</f>
        <v>3783797.24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369294084.81</v>
      </c>
      <c r="E53" s="291">
        <f>'Werteliste-BIENE'!E19</f>
        <v>520911751.24000001</v>
      </c>
      <c r="F53" s="288"/>
      <c r="G53" s="292">
        <f>ROUND(D53*$F$49/100,2)</f>
        <v>184647042.41</v>
      </c>
      <c r="H53" s="292">
        <f>ROUND(E53*$F$49/100,2)</f>
        <v>260455875.62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369294084.81</v>
      </c>
      <c r="E56" s="284">
        <f>SUM(E53:E55)</f>
        <v>520911751.24000001</v>
      </c>
      <c r="F56" s="288"/>
      <c r="G56" s="285">
        <f>SUM(G53:G55)</f>
        <v>184647042.41</v>
      </c>
      <c r="H56" s="296">
        <f>SUM(H53:H55)</f>
        <v>260455875.62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0</v>
      </c>
      <c r="E57" s="278">
        <f>ROUND(H57/$F$49*100,2)</f>
        <v>9330456</v>
      </c>
      <c r="F57" s="265"/>
      <c r="G57" s="243">
        <f>'Werteliste-manuell'!E23</f>
        <v>0</v>
      </c>
      <c r="H57" s="252">
        <f>'Werteliste-manuell'!F23</f>
        <v>4665228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369294084.81</v>
      </c>
      <c r="E58" s="257">
        <f>SUM(E56:E57)</f>
        <v>530242207.24000001</v>
      </c>
      <c r="F58" s="268"/>
      <c r="G58" s="269">
        <f>SUM(G56:G57)</f>
        <v>184647042.41</v>
      </c>
      <c r="H58" s="300">
        <f>SUM(H56:H57)</f>
        <v>265121103.62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413797686.24000001</v>
      </c>
      <c r="E60" s="306">
        <f>'Werteliste-BIENE'!E20</f>
        <v>2432941908.6999998</v>
      </c>
      <c r="F60" s="307">
        <f>'Werteliste-BIENE'!D66</f>
        <v>45.190072540000003</v>
      </c>
      <c r="G60" s="308">
        <f>D60*$F$60/100</f>
        <v>186995474.58069763</v>
      </c>
      <c r="H60" s="309">
        <f>E60*$F$60/100</f>
        <v>1099448213.3975904</v>
      </c>
      <c r="I60" s="310">
        <f>'Werteliste-BIENE'!D67</f>
        <v>1.99594395</v>
      </c>
      <c r="J60" s="311">
        <f>D60*$I$60/100</f>
        <v>8259169.8837472629</v>
      </c>
      <c r="K60" s="312">
        <f>E60*$I$60/100</f>
        <v>48560156.833712168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128748943.86147514</v>
      </c>
      <c r="H61" s="315">
        <f>$E$60*($F$61/100)</f>
        <v>756985144.28079712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-321909022.49000001</v>
      </c>
      <c r="H63" s="252">
        <f>'Werteliste-manuell'!F24</f>
        <v>-321909022.49000001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26812262.265610941</v>
      </c>
      <c r="H64" s="252">
        <f>'Werteliste-manuell'!F25</f>
        <v>80436786.79683283</v>
      </c>
      <c r="I64" s="265"/>
      <c r="J64" s="243">
        <f>'Werteliste-manuell'!E27</f>
        <v>7948037.1999999993</v>
      </c>
      <c r="K64" s="252">
        <f>'Werteliste-manuell'!F27</f>
        <v>23844111.599999998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-35057462.621726513</v>
      </c>
      <c r="H65" s="324">
        <f>'Werteliste-manuell'!F26</f>
        <v>267458742.44983977</v>
      </c>
      <c r="I65" s="322"/>
      <c r="J65" s="323">
        <f>'Werteliste-manuell'!E28</f>
        <v>-2265256.4952768423</v>
      </c>
      <c r="K65" s="325">
        <f>'Werteliste-manuell'!F28</f>
        <v>3014170.0141796302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-14409804.403942816</v>
      </c>
      <c r="H66" s="269">
        <f>SUM(H60:H65)</f>
        <v>1882419864.4350603</v>
      </c>
      <c r="I66" s="327"/>
      <c r="J66" s="269">
        <f>SUM(J60:J65)</f>
        <v>13941950.58847042</v>
      </c>
      <c r="K66" s="300">
        <f>SUM(K60:K65)</f>
        <v>75418438.447891802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0</v>
      </c>
      <c r="E68" s="306">
        <f>IF(ISBLANK('Werteliste-manuell'!F29)=TRUE,'Werteliste-BIENE'!E21,'Werteliste-manuell'!F29)</f>
        <v>7297194.6099999994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0</v>
      </c>
      <c r="E69" s="330">
        <f>IF(ISBLANK('Werteliste-manuell'!F30)=TRUE,'Werteliste-BIENE'!E22,'Werteliste-manuell'!F30)</f>
        <v>3023123.48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0</v>
      </c>
      <c r="E70" s="335">
        <f>H70</f>
        <v>4274071.13</v>
      </c>
      <c r="F70" s="265"/>
      <c r="G70" s="305">
        <f>IF(ISBLANK('Werteliste-manuell'!E31)=TRUE,'Werteliste-BIENE'!D23,'Werteliste-manuell'!E31)</f>
        <v>0</v>
      </c>
      <c r="H70" s="336">
        <f>IF(ISBLANK('Werteliste-manuell'!F31)=TRUE,'Werteliste-BIENE'!E23,'Werteliste-manuell'!F31)</f>
        <v>4274071.13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0</v>
      </c>
      <c r="K71" s="344">
        <f>-E68</f>
        <v>-7297194.6099999994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2586258707.1599998</v>
      </c>
      <c r="E78" s="380">
        <f>E19+E36+E41+E46+E53+E60+E68+E73+E74</f>
        <v>7695659044.8899994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865824433.15105712</v>
      </c>
      <c r="H79" s="390">
        <f>H26+H39+H44+H48+H58+H66+H70+H73+H74</f>
        <v>3886734055.4900608</v>
      </c>
      <c r="I79" s="391"/>
      <c r="J79" s="392">
        <f>J26+J39+J48+J66+J71+J74</f>
        <v>250982943.75127044</v>
      </c>
      <c r="K79" s="390">
        <f>K26+K39+K48+K66+K71+K74</f>
        <v>645236012.12849176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0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42576182</v>
      </c>
      <c r="H82" s="399">
        <f>IF(ISBLANK('Werteliste-manuell'!F34)=TRUE,'Werteliste-BIENE'!E28,'Werteliste-manuell'!F34)</f>
        <v>130785913.31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72356594.920000002</v>
      </c>
      <c r="H83" s="336">
        <f>'Werteliste-BIENE'!E29+('Werteliste-BIENE'!E30*(7/3))+'Werteliste-manuell'!F35</f>
        <v>341263291.85000002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113742.59</v>
      </c>
      <c r="H84" s="399">
        <f>'Werteliste-BIENE'!E31</f>
        <v>393584.91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4713430.5699999994</v>
      </c>
      <c r="H86" s="232">
        <f>SUM(H87:H88)</f>
        <v>14677331.720000001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4426663.3899999997</v>
      </c>
      <c r="H87" s="586">
        <f>'Werteliste-BIENE'!E33+'Werteliste-manuell'!F36</f>
        <v>14390564.540000001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286767.18</v>
      </c>
      <c r="H88" s="586">
        <f>'Werteliste-manuell'!F38</f>
        <v>286767.18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6242074.79</v>
      </c>
      <c r="H89" s="232">
        <f>SUM(H90:H91)</f>
        <v>6251706.2400000002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5669.34</v>
      </c>
      <c r="H90" s="592">
        <f>IF(ISBLANK('Werteliste-BIENE'!E35)=TRUE,'Werteliste-BIENE'!E34-'Werteliste-manuell'!F40-'Werteliste-manuell'!F42,'Werteliste-BIENE'!E35)</f>
        <v>15300.79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6236405.4500000002</v>
      </c>
      <c r="H91" s="595">
        <f>'Werteliste-manuell'!F39</f>
        <v>6236405.4500000002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561367.71</v>
      </c>
      <c r="H92" s="232">
        <f>SUM(H93:H94)</f>
        <v>561367.71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561367.71</v>
      </c>
      <c r="H94" s="595">
        <f>'Werteliste-manuell'!F41</f>
        <v>561367.71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1638935.76</v>
      </c>
      <c r="H95" s="232">
        <f>SUM(H96:H97)</f>
        <v>2602584.52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454684.95</v>
      </c>
      <c r="H96" s="592">
        <f>IF(ISBLANK('Werteliste-BIENE'!E37)=TRUE,'Werteliste-manuell'!F42,'Werteliste-BIENE'!E37)</f>
        <v>1418333.71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1184250.81</v>
      </c>
      <c r="H97" s="597">
        <f>'Werteliste-manuell'!F43</f>
        <v>1184250.81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7854315.04</v>
      </c>
      <c r="H98" s="404">
        <f>'Werteliste-manuell'!F44+'Werteliste-manuell'!F45</f>
        <v>10035787.310000001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919015.82</v>
      </c>
      <c r="H99" s="406">
        <f>'Werteliste-manuell'!F46</f>
        <v>2594088.54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136975659.19999999</v>
      </c>
      <c r="H101" s="419">
        <f>H81+H82+H83+H84+H85+H86+H89+H92+H95+H98+H99+H100</f>
        <v>509165656.11000007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8411634.1300000008</v>
      </c>
      <c r="K103" s="404">
        <f>'Werteliste-BIENE'!E39</f>
        <v>183944049.44999999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33895558.079999998</v>
      </c>
      <c r="K104" s="406">
        <f>'Werteliste-BIENE'!E40</f>
        <v>694040672.90999997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8838065.5999999996</v>
      </c>
      <c r="K105" s="429">
        <f>'Werteliste-BIENE'!E41</f>
        <v>23987324.760000002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51145257.810000002</v>
      </c>
      <c r="K106" s="419">
        <f>SUM(K103:K105)</f>
        <v>901972047.11999989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1002800092.3510571</v>
      </c>
      <c r="H107" s="419">
        <f>H79+H101+H106</f>
        <v>4395899711.6000605</v>
      </c>
      <c r="I107" s="438"/>
      <c r="J107" s="439">
        <f>J79+J101+J106</f>
        <v>302128201.56127048</v>
      </c>
      <c r="K107" s="440">
        <f>K79+K101+K106</f>
        <v>1547208059.2484918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1002800092.3510571</v>
      </c>
      <c r="H110" s="419">
        <f>H107+H109</f>
        <v>4395899711.6000605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1408682.62</v>
      </c>
      <c r="H113" s="461">
        <f>'Werteliste-BIENE'!E42+'Werteliste-manuell'!F47</f>
        <v>6888348.3300000001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1205835232.1700001</v>
      </c>
      <c r="E115" s="470">
        <f>IF(ISBLANK('Werteliste-manuell'!F49)=TRUE,'Werteliste-BIENE'!E43,'Werteliste-manuell'!F49)</f>
        <v>5686593429.3400002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D17" sqref="D17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45019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16039</v>
      </c>
      <c r="E7" s="201">
        <v>257299.6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22774223.899999999</v>
      </c>
      <c r="E8" s="201">
        <v>52405513.359999999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1117712754.1199999</v>
      </c>
      <c r="E9" s="203">
        <v>3639932979.8800001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2556</v>
      </c>
      <c r="E10" s="201">
        <v>2556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0</v>
      </c>
      <c r="E11" s="201">
        <v>0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57112970.759999998</v>
      </c>
      <c r="E12" s="201">
        <v>122516965.83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33580</v>
      </c>
      <c r="E13" s="201">
        <v>126279.03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633571259.82000005</v>
      </c>
      <c r="E14" s="203">
        <v>882684063.25999999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43033747.659999996</v>
      </c>
      <c r="E15" s="203">
        <v>181591016.56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8587585.2400000002</v>
      </c>
      <c r="E16" s="203">
        <v>29159559.199999999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1609713</v>
      </c>
      <c r="E18" s="201">
        <v>3783797.24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369294084.81</v>
      </c>
      <c r="E19" s="203">
        <v>520911751.24000001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413797686.24000001</v>
      </c>
      <c r="E20" s="203">
        <v>2432941908.6999998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0</v>
      </c>
      <c r="E27" s="201">
        <v>0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42576182</v>
      </c>
      <c r="E28" s="201">
        <v>130785913.31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72356594.920000002</v>
      </c>
      <c r="E29" s="201">
        <v>341263291.85000002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113742.59</v>
      </c>
      <c r="E31" s="201">
        <v>393584.91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4126928.73</v>
      </c>
      <c r="E33" s="201">
        <v>13912950.630000001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5669.34</v>
      </c>
      <c r="E35" s="201">
        <v>15300.79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454684.95</v>
      </c>
      <c r="E37" s="201">
        <v>1418333.71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8411634.1300000008</v>
      </c>
      <c r="E39" s="201">
        <v>183944049.44999999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33895558.079999998</v>
      </c>
      <c r="E40" s="201">
        <v>694040672.90999997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8838065.5999999996</v>
      </c>
      <c r="E41" s="203">
        <v>23987324.760000002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1408682.62</v>
      </c>
      <c r="E42" s="201">
        <v>6888348.3300000001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1205835232.1700001</v>
      </c>
      <c r="E43" s="203">
        <v>5686593429.3400002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186168.44</v>
      </c>
      <c r="E44" s="201">
        <v>683308.93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31028.12</v>
      </c>
      <c r="E45" s="201">
        <v>113885.17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31028.12</v>
      </c>
      <c r="E46" s="205">
        <v>113885.17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176535.82</v>
      </c>
      <c r="E47" s="201">
        <v>364959.98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121437.68</v>
      </c>
      <c r="E48" s="201">
        <v>239199.61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53590.69</v>
      </c>
      <c r="E49" s="201">
        <v>133862.85999999999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40835.22</v>
      </c>
      <c r="E50" s="201">
        <v>214144.23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0</v>
      </c>
      <c r="E53" s="203">
        <v>0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2158733.48</v>
      </c>
      <c r="E54" s="201">
        <v>5792317.0099999998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786134.52</v>
      </c>
      <c r="E55" s="201">
        <v>2021191.13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424730.85</v>
      </c>
      <c r="E56" s="201">
        <v>2712605.85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4486041.1900000004</v>
      </c>
      <c r="E58" s="207">
        <v>18695024.82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735380.38</v>
      </c>
      <c r="E59" s="201">
        <v>7501080.5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904614.1</v>
      </c>
      <c r="E60" s="201">
        <v>14752976.82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53642.29</v>
      </c>
      <c r="E62" s="209">
        <v>208876.33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45019</v>
      </c>
      <c r="G1" s="169"/>
    </row>
    <row r="2" spans="1:8" x14ac:dyDescent="0.25">
      <c r="A2" s="173"/>
      <c r="B2" s="176" t="s">
        <v>186</v>
      </c>
      <c r="C2" s="182" t="s">
        <v>399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">
        <v>400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">
        <v>401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-76167365.810000002</v>
      </c>
      <c r="F9" s="491">
        <v>-153535949.28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0</v>
      </c>
      <c r="F10" s="491">
        <v>1668015.85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456852.75999999995</v>
      </c>
      <c r="F11" s="491">
        <v>1465863.8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0</v>
      </c>
      <c r="F13" s="495">
        <v>-149234936.06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111175.44</v>
      </c>
      <c r="F14" s="491">
        <v>484742.86000000004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0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2011748.835</v>
      </c>
      <c r="F18" s="491">
        <v>8235408.8150000004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-416333.34</v>
      </c>
      <c r="F19" s="495">
        <v>-2858213.7899999996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0</v>
      </c>
      <c r="F20" s="495">
        <v>2956126.44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0</v>
      </c>
      <c r="F23" s="495">
        <v>4665228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-321909022.49000001</v>
      </c>
      <c r="F24" s="499">
        <v>-321909022.49000001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26812262.265610941</v>
      </c>
      <c r="F25" s="491">
        <v>80436786.79683283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-35057462.621726513</v>
      </c>
      <c r="F26" s="491">
        <v>267458742.44983977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23844111.599999998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-2265256.4952768423</v>
      </c>
      <c r="F28" s="495">
        <v>3014170.0141796302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0</v>
      </c>
      <c r="F29" s="491">
        <v>7297194.6099999994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0</v>
      </c>
      <c r="F30" s="491">
        <v>3023123.48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0</v>
      </c>
      <c r="F31" s="495">
        <v>4274071.13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299734.66000000003</v>
      </c>
      <c r="F36" s="491">
        <v>477613.91000000003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286767.18</v>
      </c>
      <c r="F38" s="491">
        <v>286767.18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6236405.4500000002</v>
      </c>
      <c r="F39" s="491">
        <v>6236405.4500000002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561367.71</v>
      </c>
      <c r="F41" s="491">
        <v>561367.71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1184250.81</v>
      </c>
      <c r="F43" s="510">
        <v>1184250.81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7854315.04</v>
      </c>
      <c r="F44" s="491">
        <v>10035787.310000001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0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919015.82</v>
      </c>
      <c r="F46" s="491">
        <v>2594088.54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">
        <v>402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Gheorghe, Bogdan-Mircea</cp:lastModifiedBy>
  <cp:lastPrinted>2021-01-08T16:15:47Z</cp:lastPrinted>
  <dcterms:created xsi:type="dcterms:W3CDTF">2019-08-21T09:16:07Z</dcterms:created>
  <dcterms:modified xsi:type="dcterms:W3CDTF">2023-04-20T14:55:40Z</dcterms:modified>
</cp:coreProperties>
</file>