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Q:\STATIST\07971\Realsteuervergleich\für 2023\Bln\Versand\"/>
    </mc:Choice>
  </mc:AlternateContent>
  <xr:revisionPtr revIDLastSave="0" documentId="13_ncr:1_{3388C18A-4301-4B9B-AD27-D7B3B5E6981C}" xr6:coauthVersionLast="36" xr6:coauthVersionMax="36" xr10:uidLastSave="{00000000-0000-0000-0000-000000000000}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'D2-Meldung'!$A$1:$K$109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</definedNames>
  <calcPr calcId="191029"/>
</workbook>
</file>

<file path=xl/calcChain.xml><?xml version="1.0" encoding="utf-8"?>
<calcChain xmlns="http://schemas.openxmlformats.org/spreadsheetml/2006/main">
  <c r="E115" i="2" l="1"/>
  <c r="D115" i="2"/>
  <c r="H114" i="2"/>
  <c r="G114" i="2"/>
  <c r="H113" i="2"/>
  <c r="G113" i="2"/>
  <c r="K105" i="2"/>
  <c r="K106" i="2" s="1"/>
  <c r="J105" i="2"/>
  <c r="K104" i="2"/>
  <c r="J104" i="2"/>
  <c r="K103" i="2"/>
  <c r="J103" i="2"/>
  <c r="H100" i="2"/>
  <c r="G100" i="2"/>
  <c r="H99" i="2"/>
  <c r="G99" i="2"/>
  <c r="H98" i="2"/>
  <c r="G98" i="2"/>
  <c r="H97" i="2"/>
  <c r="G97" i="2"/>
  <c r="H96" i="2"/>
  <c r="G96" i="2"/>
  <c r="H94" i="2"/>
  <c r="G94" i="2"/>
  <c r="H93" i="2"/>
  <c r="G93" i="2"/>
  <c r="H91" i="2"/>
  <c r="G91" i="2"/>
  <c r="H90" i="2"/>
  <c r="H89" i="2" s="1"/>
  <c r="G90" i="2"/>
  <c r="H88" i="2"/>
  <c r="G88" i="2"/>
  <c r="H87" i="2"/>
  <c r="G87" i="2"/>
  <c r="H85" i="2"/>
  <c r="G85" i="2"/>
  <c r="H84" i="2"/>
  <c r="G84" i="2"/>
  <c r="H83" i="2"/>
  <c r="G83" i="2"/>
  <c r="H82" i="2"/>
  <c r="G82" i="2"/>
  <c r="H81" i="2"/>
  <c r="G81" i="2"/>
  <c r="H76" i="2"/>
  <c r="K76" i="2" s="1"/>
  <c r="G76" i="2"/>
  <c r="D76" i="2" s="1"/>
  <c r="H75" i="2"/>
  <c r="E75" i="2" s="1"/>
  <c r="G75" i="2"/>
  <c r="D75" i="2" s="1"/>
  <c r="E73" i="2"/>
  <c r="D73" i="2"/>
  <c r="H70" i="2"/>
  <c r="E70" i="2" s="1"/>
  <c r="G70" i="2"/>
  <c r="D70" i="2" s="1"/>
  <c r="E69" i="2"/>
  <c r="D69" i="2"/>
  <c r="E68" i="2"/>
  <c r="K71" i="2" s="1"/>
  <c r="D68" i="2"/>
  <c r="J71" i="2" s="1"/>
  <c r="K65" i="2"/>
  <c r="J65" i="2"/>
  <c r="H65" i="2"/>
  <c r="G65" i="2"/>
  <c r="K64" i="2"/>
  <c r="J64" i="2"/>
  <c r="H64" i="2"/>
  <c r="G64" i="2"/>
  <c r="H63" i="2"/>
  <c r="G63" i="2"/>
  <c r="G62" i="2"/>
  <c r="I60" i="2"/>
  <c r="F60" i="2"/>
  <c r="E60" i="2"/>
  <c r="D60" i="2"/>
  <c r="G60" i="2" s="1"/>
  <c r="H57" i="2"/>
  <c r="E57" i="2" s="1"/>
  <c r="G57" i="2"/>
  <c r="H55" i="2"/>
  <c r="E55" i="2" s="1"/>
  <c r="G55" i="2"/>
  <c r="H54" i="2"/>
  <c r="E54" i="2" s="1"/>
  <c r="G54" i="2"/>
  <c r="D54" i="2" s="1"/>
  <c r="E53" i="2"/>
  <c r="H53" i="2" s="1"/>
  <c r="D53" i="2"/>
  <c r="D50" i="2" s="1"/>
  <c r="E52" i="2"/>
  <c r="D52" i="2"/>
  <c r="E51" i="2"/>
  <c r="D51" i="2"/>
  <c r="H47" i="2"/>
  <c r="E47" i="2" s="1"/>
  <c r="K47" i="2" s="1"/>
  <c r="G47" i="2"/>
  <c r="D47" i="2" s="1"/>
  <c r="E46" i="2"/>
  <c r="D46" i="2"/>
  <c r="J46" i="2" s="1"/>
  <c r="H43" i="2"/>
  <c r="E43" i="2" s="1"/>
  <c r="G43" i="2"/>
  <c r="D43" i="2" s="1"/>
  <c r="H42" i="2"/>
  <c r="E42" i="2" s="1"/>
  <c r="G42" i="2"/>
  <c r="E41" i="2"/>
  <c r="D41" i="2"/>
  <c r="H38" i="2"/>
  <c r="E38" i="2" s="1"/>
  <c r="K38" i="2" s="1"/>
  <c r="G38" i="2"/>
  <c r="D38" i="2" s="1"/>
  <c r="J38" i="2" s="1"/>
  <c r="H37" i="2"/>
  <c r="E37" i="2" s="1"/>
  <c r="K37" i="2" s="1"/>
  <c r="G37" i="2"/>
  <c r="D37" i="2" s="1"/>
  <c r="J37" i="2" s="1"/>
  <c r="H35" i="2"/>
  <c r="G35" i="2"/>
  <c r="H34" i="2"/>
  <c r="G34" i="2"/>
  <c r="D34" i="2" s="1"/>
  <c r="J34" i="2" s="1"/>
  <c r="E33" i="2"/>
  <c r="K33" i="2" s="1"/>
  <c r="D33" i="2"/>
  <c r="J33" i="2" s="1"/>
  <c r="E32" i="2"/>
  <c r="D32" i="2"/>
  <c r="E31" i="2"/>
  <c r="D31" i="2"/>
  <c r="E30" i="2"/>
  <c r="D30" i="2"/>
  <c r="E29" i="2"/>
  <c r="D29" i="2"/>
  <c r="D28" i="2" s="1"/>
  <c r="H25" i="2"/>
  <c r="G25" i="2"/>
  <c r="D25" i="2" s="1"/>
  <c r="J25" i="2" s="1"/>
  <c r="H23" i="2"/>
  <c r="E23" i="2" s="1"/>
  <c r="K23" i="2" s="1"/>
  <c r="G23" i="2"/>
  <c r="H22" i="2"/>
  <c r="G22" i="2"/>
  <c r="D22" i="2" s="1"/>
  <c r="J22" i="2" s="1"/>
  <c r="H21" i="2"/>
  <c r="G21" i="2"/>
  <c r="H20" i="2"/>
  <c r="G20" i="2"/>
  <c r="D20" i="2" s="1"/>
  <c r="E19" i="2"/>
  <c r="H19" i="2" s="1"/>
  <c r="D19" i="2"/>
  <c r="E18" i="2"/>
  <c r="D18" i="2"/>
  <c r="E17" i="2"/>
  <c r="D17" i="2"/>
  <c r="D16" i="2" s="1"/>
  <c r="J6" i="2"/>
  <c r="J5" i="2"/>
  <c r="D12" i="2" s="1"/>
  <c r="J4" i="2"/>
  <c r="H109" i="2" s="1"/>
  <c r="K1" i="2"/>
  <c r="H95" i="2"/>
  <c r="H86" i="2"/>
  <c r="G74" i="2"/>
  <c r="D74" i="2" s="1"/>
  <c r="H73" i="2"/>
  <c r="G73" i="2"/>
  <c r="D57" i="2"/>
  <c r="D55" i="2"/>
  <c r="G53" i="2"/>
  <c r="H46" i="2"/>
  <c r="H48" i="2" s="1"/>
  <c r="D42" i="2"/>
  <c r="H41" i="2"/>
  <c r="G41" i="2"/>
  <c r="E35" i="2"/>
  <c r="K35" i="2" s="1"/>
  <c r="D35" i="2"/>
  <c r="J35" i="2" s="1"/>
  <c r="E34" i="2"/>
  <c r="K34" i="2" s="1"/>
  <c r="E25" i="2"/>
  <c r="K25" i="2" s="1"/>
  <c r="D23" i="2"/>
  <c r="J23" i="2" s="1"/>
  <c r="E22" i="2"/>
  <c r="K22" i="2" s="1"/>
  <c r="E21" i="2"/>
  <c r="K21" i="2" s="1"/>
  <c r="D21" i="2"/>
  <c r="J21" i="2" s="1"/>
  <c r="E20" i="2"/>
  <c r="K20" i="2" s="1"/>
  <c r="J19" i="2"/>
  <c r="E1" i="6"/>
  <c r="E76" i="2" l="1"/>
  <c r="H92" i="2"/>
  <c r="G86" i="2"/>
  <c r="K19" i="2"/>
  <c r="E44" i="2"/>
  <c r="G46" i="2"/>
  <c r="G48" i="2" s="1"/>
  <c r="E28" i="2"/>
  <c r="G89" i="2"/>
  <c r="G101" i="2" s="1"/>
  <c r="J106" i="2"/>
  <c r="G56" i="2"/>
  <c r="G58" i="2" s="1"/>
  <c r="G44" i="2"/>
  <c r="H44" i="2"/>
  <c r="H56" i="2"/>
  <c r="H58" i="2" s="1"/>
  <c r="G95" i="2"/>
  <c r="G109" i="2"/>
  <c r="D36" i="2"/>
  <c r="D39" i="2" s="1"/>
  <c r="H24" i="2"/>
  <c r="H26" i="2" s="1"/>
  <c r="E50" i="2"/>
  <c r="G92" i="2"/>
  <c r="E16" i="2"/>
  <c r="D56" i="2"/>
  <c r="D58" i="2" s="1"/>
  <c r="E36" i="2"/>
  <c r="E39" i="2" s="1"/>
  <c r="J75" i="2"/>
  <c r="J76" i="2"/>
  <c r="H33" i="2"/>
  <c r="H36" i="2" s="1"/>
  <c r="H39" i="2" s="1"/>
  <c r="K60" i="2"/>
  <c r="K66" i="2" s="1"/>
  <c r="J12" i="2"/>
  <c r="J36" i="2"/>
  <c r="J39" i="2" s="1"/>
  <c r="H101" i="2"/>
  <c r="E48" i="2"/>
  <c r="K24" i="2"/>
  <c r="K26" i="2" s="1"/>
  <c r="E56" i="2"/>
  <c r="E58" i="2" s="1"/>
  <c r="K36" i="2"/>
  <c r="K39" i="2" s="1"/>
  <c r="D44" i="2"/>
  <c r="D24" i="2"/>
  <c r="D26" i="2" s="1"/>
  <c r="D48" i="2"/>
  <c r="J47" i="2"/>
  <c r="J48" i="2" s="1"/>
  <c r="E24" i="2"/>
  <c r="E26" i="2" s="1"/>
  <c r="G12" i="2"/>
  <c r="K46" i="2"/>
  <c r="K48" i="2" s="1"/>
  <c r="J74" i="2"/>
  <c r="H60" i="2"/>
  <c r="G19" i="2"/>
  <c r="G24" i="2" s="1"/>
  <c r="G26" i="2" s="1"/>
  <c r="J20" i="2"/>
  <c r="J24" i="2" s="1"/>
  <c r="J26" i="2" s="1"/>
  <c r="J60" i="2"/>
  <c r="J66" i="2" s="1"/>
  <c r="H74" i="2"/>
  <c r="K75" i="2"/>
  <c r="B109" i="2"/>
  <c r="G33" i="2"/>
  <c r="G36" i="2" s="1"/>
  <c r="G39" i="2" s="1"/>
  <c r="D78" i="2" l="1"/>
  <c r="J79" i="2"/>
  <c r="J107" i="2" s="1"/>
  <c r="K74" i="2"/>
  <c r="K79" i="2" s="1"/>
  <c r="K107" i="2" s="1"/>
  <c r="E74" i="2"/>
  <c r="E78" i="2" s="1"/>
  <c r="D69" i="6" l="1"/>
  <c r="F61" i="2" s="1"/>
  <c r="G61" i="2" l="1"/>
  <c r="G66" i="2" s="1"/>
  <c r="G79" i="2" s="1"/>
  <c r="G107" i="2" s="1"/>
  <c r="G110" i="2" s="1"/>
  <c r="H61" i="2"/>
  <c r="E70" i="6"/>
  <c r="H62" i="2" s="1"/>
  <c r="H66" i="2" l="1"/>
  <c r="H79" i="2" s="1"/>
  <c r="H107" i="2" s="1"/>
  <c r="H110" i="2" s="1"/>
</calcChain>
</file>

<file path=xl/sharedStrings.xml><?xml version="1.0" encoding="utf-8"?>
<sst xmlns="http://schemas.openxmlformats.org/spreadsheetml/2006/main" count="712" uniqueCount="403">
  <si>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</si>
  <si>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</si>
  <si>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</si>
  <si>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</si>
  <si>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</si>
  <si>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</si>
  <si>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</si>
  <si>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</si>
  <si>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</si>
  <si>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</si>
  <si>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</si>
  <si>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</si>
  <si>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</si>
  <si>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</si>
  <si>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</si>
  <si>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</si>
  <si>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</si>
  <si>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</si>
  <si>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</si>
  <si>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</si>
  <si>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</si>
  <si>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</si>
  <si>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</si>
  <si>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</si>
  <si>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</si>
  <si>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</si>
  <si>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</si>
  <si>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</si>
  <si>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</si>
  <si>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</si>
  <si>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</si>
  <si>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</si>
  <si>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</si>
  <si>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</si>
  <si>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</si>
  <si>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</si>
  <si>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</si>
  <si>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</si>
  <si>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</si>
  <si>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</si>
  <si>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</si>
  <si>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</si>
  <si>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</si>
  <si>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</si>
  <si>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</si>
  <si>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</si>
  <si>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</si>
  <si>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</si>
  <si>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</si>
  <si>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</si>
  <si>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</si>
  <si>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</si>
  <si>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</si>
  <si>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</si>
  <si>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</si>
  <si>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</si>
  <si>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</si>
  <si>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</si>
  <si>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</si>
  <si>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</si>
  <si>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</si>
  <si>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</si>
  <si>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</si>
  <si>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</si>
  <si>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</si>
  <si>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</si>
  <si>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</si>
  <si>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</si>
  <si>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</si>
  <si>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</si>
  <si>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</si>
  <si>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</si>
  <si>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</si>
  <si>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</si>
  <si>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</si>
  <si>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</si>
  <si>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</si>
  <si>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</si>
  <si>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</si>
  <si>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</si>
  <si>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</si>
  <si>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</si>
  <si>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</si>
  <si>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</si>
  <si>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</si>
  <si>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</si>
  <si>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</si>
  <si>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</si>
  <si>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</si>
  <si>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</si>
  <si>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</si>
  <si>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</si>
  <si>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</si>
  <si>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</si>
  <si>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</si>
  <si>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</si>
  <si>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</si>
  <si>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</si>
  <si>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</si>
  <si>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</si>
  <si>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</si>
  <si>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</si>
  <si>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</si>
  <si>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</si>
  <si>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</si>
  <si>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</si>
  <si>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</si>
  <si>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</si>
  <si>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</si>
  <si>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</si>
  <si>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</si>
  <si>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</si>
  <si>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</si>
  <si>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</si>
  <si>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</si>
  <si>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</si>
  <si>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</si>
  <si>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</si>
  <si>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</si>
  <si>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</si>
  <si>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</si>
  <si>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</si>
  <si>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</si>
  <si>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</si>
  <si>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</si>
  <si>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</si>
  <si>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</si>
  <si>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</si>
  <si>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</si>
  <si>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</si>
  <si>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</si>
  <si>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</si>
  <si>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</si>
  <si>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</si>
  <si>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</si>
  <si>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</si>
  <si>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</si>
  <si>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</si>
  <si>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</si>
  <si>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</si>
  <si>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</si>
  <si>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</si>
  <si>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</si>
  <si>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</si>
  <si>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</si>
  <si>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</si>
  <si>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</si>
  <si>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</si>
  <si>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</si>
  <si>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</si>
  <si>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</si>
  <si>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</si>
  <si>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</si>
  <si>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</si>
  <si>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</si>
  <si>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</si>
  <si>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</si>
  <si>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</si>
  <si>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</si>
  <si>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</si>
  <si>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</si>
  <si>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</si>
  <si>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</si>
  <si>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</si>
  <si>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</si>
  <si>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</si>
  <si>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</si>
  <si>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</si>
  <si>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</si>
  <si>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</si>
  <si>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</si>
  <si>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</si>
  <si>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</si>
  <si>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</si>
  <si>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</si>
  <si>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</si>
  <si>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</si>
  <si>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</si>
  <si>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</si>
  <si>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</si>
  <si>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</si>
  <si>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</si>
  <si>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</si>
  <si>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</si>
  <si>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</si>
  <si>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</si>
  <si>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</si>
  <si>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</si>
  <si>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</si>
  <si>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</si>
  <si>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</si>
  <si>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</si>
  <si>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</si>
  <si>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</si>
  <si>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</si>
  <si>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</si>
  <si>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</si>
  <si>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</si>
  <si>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</si>
  <si>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</si>
  <si>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</si>
  <si>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</si>
  <si>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</si>
  <si>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</si>
  <si>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</si>
  <si>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</si>
  <si>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</si>
  <si>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</si>
  <si>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</si>
  <si>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</si>
  <si>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</si>
  <si>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</si>
  <si>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</si>
  <si>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</si>
  <si>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</si>
  <si>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</si>
  <si>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</si>
  <si>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</si>
  <si>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</si>
  <si>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</si>
  <si>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</si>
  <si>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</si>
  <si>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</si>
  <si>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</si>
  <si>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</si>
  <si>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</si>
  <si>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</si>
  <si>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</si>
  <si>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</si>
  <si>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</si>
  <si>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</si>
  <si>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</si>
  <si>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</si>
  <si>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</si>
  <si>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</si>
  <si>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</si>
  <si>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</si>
  <si>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</si>
  <si>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</si>
  <si>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</si>
  <si>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</si>
  <si>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</si>
  <si>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</si>
  <si>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</si>
  <si>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</si>
  <si>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</si>
  <si>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</si>
  <si>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</si>
  <si>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</si>
  <si>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</si>
  <si>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</si>
  <si>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</si>
  <si>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</si>
  <si>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</si>
  <si>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</si>
  <si>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</si>
  <si>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</si>
  <si>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</si>
  <si>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</si>
  <si>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</si>
  <si>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</si>
  <si>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</si>
  <si>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</si>
  <si>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</si>
  <si>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</si>
  <si>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</si>
  <si>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</si>
  <si>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</si>
  <si>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</si>
  <si>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</si>
  <si>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</si>
  <si>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</si>
  <si>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</si>
  <si>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</si>
  <si>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</si>
  <si>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</si>
  <si>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</si>
  <si>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</si>
  <si>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</si>
  <si>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</si>
  <si>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</si>
  <si>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</si>
  <si>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</si>
  <si>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</si>
  <si>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</si>
  <si>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</si>
  <si>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</si>
  <si>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</si>
  <si>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</si>
  <si>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</si>
  <si>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</si>
  <si>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</si>
  <si>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</si>
  <si>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</si>
  <si>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</si>
  <si>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</si>
  <si>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</si>
  <si>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</si>
  <si>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</si>
  <si>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</si>
  <si>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</si>
  <si>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</si>
  <si>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</si>
  <si>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</si>
  <si>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</si>
  <si>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</si>
  <si>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</si>
  <si>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</si>
  <si>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</si>
  <si>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</si>
  <si>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</si>
  <si>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</si>
  <si>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</si>
  <si>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</si>
  <si>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</si>
  <si>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</si>
  <si>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</si>
  <si>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</si>
  <si>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</si>
  <si>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</si>
  <si>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</si>
  <si>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</si>
  <si>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</si>
  <si>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</si>
  <si>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</si>
  <si>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</si>
  <si>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</si>
  <si>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</si>
  <si>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</si>
  <si>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</si>
  <si>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</si>
  <si>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</si>
  <si>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</si>
  <si>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</si>
  <si>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</si>
  <si>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</si>
  <si>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</si>
  <si>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</si>
  <si>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</si>
  <si>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</si>
  <si>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</si>
  <si>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</si>
  <si>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</si>
  <si>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</si>
  <si>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</si>
  <si>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</si>
  <si>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</si>
  <si>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</si>
  <si>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</si>
  <si>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</si>
  <si>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</si>
  <si>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</si>
  <si>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</si>
  <si>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</si>
  <si>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</si>
  <si>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</si>
  <si>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</si>
  <si>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</si>
  <si>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</si>
  <si>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</si>
  <si>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Online-Pokersteuer (örtliches Aufkommen)</t>
  </si>
  <si>
    <t>Online-Pokersteuer</t>
  </si>
  <si>
    <t>Andere Steuern nach dem Rennwett- und Lotteriegesetz (örtliches Aufkommen)</t>
  </si>
  <si>
    <t>Sportwettensteuer</t>
  </si>
  <si>
    <t>Sportwettensteuer (örtliches Aufkommen)</t>
  </si>
  <si>
    <t>zzgl. USt-Beträge § 1 Abs. 2 ff. FAG</t>
  </si>
  <si>
    <t>USt-Beträge § 1 Abs. 2 ff. FAG (Land)</t>
  </si>
  <si>
    <t>USt-Beträge § 1 Abs. 2 ff. FAG (Gemeinden)</t>
  </si>
  <si>
    <t>Lotteriesteuer (örtliches Aufkommen)</t>
  </si>
  <si>
    <t>III.431</t>
  </si>
  <si>
    <t>III.451</t>
  </si>
  <si>
    <t>III.461</t>
  </si>
  <si>
    <t>Virtuelle Automatensteuer (örtliches Aufkommen)</t>
  </si>
  <si>
    <t>Steuern nach §§ 50, 50a EStG</t>
  </si>
  <si>
    <t>Steuern nach §§ 50, 50a EStG und § 10 StAbwG</t>
  </si>
  <si>
    <t>III.431Zus</t>
  </si>
  <si>
    <t>III.431Ausl</t>
  </si>
  <si>
    <t>Lotteriesteueraufkommen ausländischer Anbieter Hessen</t>
  </si>
  <si>
    <t>Aufkommen ausländischer Anbeiter zur Lotteriesteuer (ist im BIENE-Wert enthalten)</t>
  </si>
  <si>
    <t>III.432</t>
  </si>
  <si>
    <t>Zerlegung Lotteriesteuer ausländischer Anbieter</t>
  </si>
  <si>
    <t>Zerlegung Sportwettensteuer</t>
  </si>
  <si>
    <t>örtliches Aufkommen Online-Pokersteuer</t>
  </si>
  <si>
    <t>III.452</t>
  </si>
  <si>
    <t>Zerlegung Online-Pokersteuer</t>
  </si>
  <si>
    <t>örtliches Aufkommen virtuelle Automatensteuer</t>
  </si>
  <si>
    <t>III.462</t>
  </si>
  <si>
    <t>Zerlegung virtuelle Automatensteuer</t>
  </si>
  <si>
    <t>FKA</t>
  </si>
  <si>
    <t>Eingabefelder</t>
  </si>
  <si>
    <t>zzgl. Steuern nach §§ 50, 50a EStG</t>
  </si>
  <si>
    <t>zzgl. Steuern nach §§ 50, 50a EStG und § 10 StAbwG</t>
  </si>
  <si>
    <t>örtliches Aufkommen Lotteriesteuer</t>
  </si>
  <si>
    <t>örtliches Aufkommen Sportwettensteuer</t>
  </si>
  <si>
    <t>BIENE oder BIENE abzgl. Online-Pokersteuer manuell, virt. Automatensteuer manuell (Vorrang BIENE)</t>
  </si>
  <si>
    <t>III.450</t>
  </si>
  <si>
    <t>BIENE oder manuell (Vorrang BIENE)</t>
  </si>
  <si>
    <t>III.460</t>
  </si>
  <si>
    <t>Virtuelle Automatensteuer</t>
  </si>
  <si>
    <t>Berlin</t>
  </si>
  <si>
    <t>April</t>
  </si>
  <si>
    <t>2023</t>
  </si>
  <si>
    <t>keine Korrekturposition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</si>
</sst>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"/>
    <numFmt numFmtId="167" formatCode="#,##0.00000000"/>
    <numFmt numFmtId="168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0" applyFill="0" applyBorder="0" applyProtection="0"/>
    <xf numFmtId="43" fontId="1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Fill="1"/>
    <xf numFmtId="0" fontId="22" fillId="0" borderId="0" xfId="0" applyFont="1" applyProtection="1"/>
    <xf numFmtId="0" fontId="22" fillId="0" borderId="0" xfId="0" applyFont="1" applyFill="1" applyProtection="1"/>
    <xf numFmtId="0" fontId="22" fillId="0" borderId="9" xfId="0" applyFont="1" applyBorder="1" applyAlignment="1" applyProtection="1">
      <alignment horizontal="left" indent="37"/>
    </xf>
    <xf numFmtId="0" fontId="24" fillId="0" borderId="85" xfId="0" applyFont="1" applyBorder="1" applyAlignment="1" applyProtection="1">
      <alignment horizontal="center" vertical="center" wrapText="1"/>
    </xf>
    <xf numFmtId="0" fontId="24" fillId="0" borderId="90" xfId="0" applyFont="1" applyFill="1" applyBorder="1" applyAlignment="1" applyProtection="1">
      <alignment wrapText="1"/>
    </xf>
    <xf numFmtId="0" fontId="4" fillId="0" borderId="113" xfId="0" applyFont="1" applyFill="1" applyBorder="1" applyProtection="1"/>
    <xf numFmtId="0" fontId="4" fillId="0" borderId="115" xfId="0" applyFont="1" applyFill="1" applyBorder="1" applyProtection="1"/>
    <xf numFmtId="0" fontId="4" fillId="0" borderId="116" xfId="0" applyFont="1" applyFill="1" applyBorder="1" applyProtection="1"/>
    <xf numFmtId="0" fontId="4" fillId="0" borderId="117" xfId="0" applyFont="1" applyFill="1" applyBorder="1" applyProtection="1"/>
    <xf numFmtId="0" fontId="4" fillId="0" borderId="114" xfId="0" applyFont="1" applyFill="1" applyBorder="1" applyProtection="1"/>
    <xf numFmtId="38" fontId="2" fillId="0" borderId="0" xfId="0" applyNumberFormat="1" applyFont="1" applyAlignment="1" applyProtection="1">
      <alignment horizontal="centerContinuous"/>
    </xf>
    <xf numFmtId="38" fontId="21" fillId="0" borderId="57" xfId="0" applyNumberFormat="1" applyFont="1" applyBorder="1" applyAlignment="1" applyProtection="1">
      <alignment horizontal="right" indent="1"/>
    </xf>
    <xf numFmtId="0" fontId="22" fillId="0" borderId="0" xfId="0" applyFont="1" applyAlignment="1" applyProtection="1">
      <alignment horizontal="centerContinuous"/>
    </xf>
    <xf numFmtId="0" fontId="23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38" fontId="3" fillId="0" borderId="0" xfId="0" applyNumberFormat="1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38" fontId="3" fillId="0" borderId="2" xfId="0" applyNumberFormat="1" applyFont="1" applyBorder="1" applyAlignment="1" applyProtection="1">
      <alignment horizontal="centerContinuous"/>
    </xf>
    <xf numFmtId="38" fontId="3" fillId="0" borderId="3" xfId="0" applyNumberFormat="1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"/>
    </xf>
    <xf numFmtId="38" fontId="3" fillId="0" borderId="4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38" fontId="3" fillId="0" borderId="6" xfId="0" applyNumberFormat="1" applyFont="1" applyBorder="1" applyAlignment="1" applyProtection="1">
      <alignment horizontal="centerContinuous"/>
    </xf>
    <xf numFmtId="38" fontId="3" fillId="0" borderId="7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/>
    </xf>
    <xf numFmtId="0" fontId="3" fillId="0" borderId="8" xfId="0" applyFont="1" applyBorder="1" applyProtection="1"/>
    <xf numFmtId="38" fontId="3" fillId="0" borderId="9" xfId="0" quotePrefix="1" applyNumberFormat="1" applyFont="1" applyBorder="1" applyAlignment="1" applyProtection="1">
      <alignment horizontal="centerContinuous"/>
    </xf>
    <xf numFmtId="38" fontId="3" fillId="0" borderId="10" xfId="0" applyNumberFormat="1" applyFont="1" applyBorder="1" applyAlignment="1" applyProtection="1">
      <alignment horizontal="centerContinuous"/>
    </xf>
    <xf numFmtId="38" fontId="3" fillId="0" borderId="9" xfId="0" applyNumberFormat="1" applyFont="1" applyBorder="1" applyAlignment="1" applyProtection="1">
      <alignment horizontal="centerContinuous"/>
    </xf>
    <xf numFmtId="38" fontId="3" fillId="0" borderId="11" xfId="0" applyNumberFormat="1" applyFont="1" applyBorder="1" applyAlignment="1" applyProtection="1">
      <alignment horizontal="centerContinuous"/>
    </xf>
    <xf numFmtId="38" fontId="3" fillId="0" borderId="13" xfId="0" applyNumberFormat="1" applyFont="1" applyBorder="1" applyAlignment="1" applyProtection="1">
      <alignment horizontal="center" vertical="center"/>
    </xf>
    <xf numFmtId="38" fontId="3" fillId="0" borderId="7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38" fontId="3" fillId="0" borderId="4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right" wrapText="1"/>
    </xf>
    <xf numFmtId="38" fontId="3" fillId="0" borderId="15" xfId="0" applyNumberFormat="1" applyFont="1" applyBorder="1" applyAlignment="1" applyProtection="1">
      <alignment horizontal="center" vertical="center"/>
    </xf>
    <xf numFmtId="14" fontId="3" fillId="0" borderId="16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left"/>
    </xf>
    <xf numFmtId="0" fontId="3" fillId="0" borderId="18" xfId="0" applyFont="1" applyBorder="1" applyProtection="1"/>
    <xf numFmtId="38" fontId="3" fillId="0" borderId="9" xfId="0" applyNumberFormat="1" applyFont="1" applyBorder="1" applyAlignment="1" applyProtection="1">
      <alignment horizontal="center" vertical="center"/>
    </xf>
    <xf numFmtId="38" fontId="3" fillId="0" borderId="11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 vertical="center"/>
    </xf>
    <xf numFmtId="38" fontId="3" fillId="0" borderId="23" xfId="0" applyNumberFormat="1" applyFont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 indent="1"/>
    </xf>
    <xf numFmtId="0" fontId="3" fillId="0" borderId="24" xfId="0" applyFont="1" applyFill="1" applyBorder="1" applyAlignment="1" applyProtection="1">
      <alignment horizontal="left"/>
    </xf>
    <xf numFmtId="0" fontId="3" fillId="0" borderId="24" xfId="0" applyFont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1"/>
    </xf>
    <xf numFmtId="0" fontId="12" fillId="0" borderId="24" xfId="0" applyFont="1" applyBorder="1" applyAlignment="1" applyProtection="1">
      <alignment horizontal="left" indent="5"/>
    </xf>
    <xf numFmtId="0" fontId="12" fillId="0" borderId="34" xfId="0" applyFont="1" applyBorder="1" applyAlignment="1" applyProtection="1">
      <alignment horizontal="left" indent="5"/>
    </xf>
    <xf numFmtId="0" fontId="3" fillId="0" borderId="60" xfId="0" applyFont="1" applyFill="1" applyBorder="1" applyAlignment="1" applyProtection="1">
      <alignment horizontal="left"/>
    </xf>
    <xf numFmtId="0" fontId="3" fillId="0" borderId="60" xfId="0" applyFont="1" applyBorder="1" applyAlignment="1" applyProtection="1">
      <alignment horizontal="left" indent="2"/>
    </xf>
    <xf numFmtId="0" fontId="7" fillId="0" borderId="28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5"/>
    </xf>
    <xf numFmtId="0" fontId="3" fillId="0" borderId="24" xfId="0" applyFont="1" applyFill="1" applyBorder="1" applyAlignment="1" applyProtection="1">
      <alignment horizontal="left" wrapText="1"/>
    </xf>
    <xf numFmtId="0" fontId="12" fillId="0" borderId="34" xfId="0" applyFont="1" applyFill="1" applyBorder="1" applyAlignment="1" applyProtection="1">
      <alignment horizontal="left" indent="1"/>
    </xf>
    <xf numFmtId="0" fontId="3" fillId="0" borderId="34" xfId="0" applyFont="1" applyBorder="1" applyAlignment="1" applyProtection="1">
      <alignment horizontal="left" indent="2"/>
    </xf>
    <xf numFmtId="0" fontId="3" fillId="0" borderId="96" xfId="0" applyFont="1" applyBorder="1" applyAlignment="1" applyProtection="1">
      <alignment horizontal="left" indent="2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98" xfId="0" applyFont="1" applyBorder="1" applyAlignment="1" applyProtection="1">
      <alignment horizontal="left" vertical="center" indent="1"/>
    </xf>
    <xf numFmtId="0" fontId="3" fillId="0" borderId="104" xfId="0" applyFont="1" applyBorder="1" applyAlignment="1" applyProtection="1">
      <alignment horizontal="left" indent="2"/>
    </xf>
    <xf numFmtId="0" fontId="12" fillId="0" borderId="103" xfId="0" applyFont="1" applyBorder="1" applyAlignment="1" applyProtection="1">
      <alignment horizontal="left" indent="5"/>
    </xf>
    <xf numFmtId="0" fontId="12" fillId="0" borderId="28" xfId="0" applyFont="1" applyBorder="1" applyAlignment="1" applyProtection="1">
      <alignment horizontal="left" indent="5"/>
    </xf>
    <xf numFmtId="0" fontId="3" fillId="0" borderId="72" xfId="0" applyFont="1" applyBorder="1" applyAlignment="1" applyProtection="1">
      <alignment horizontal="left" indent="2"/>
    </xf>
    <xf numFmtId="0" fontId="12" fillId="0" borderId="46" xfId="0" applyFont="1" applyFill="1" applyBorder="1" applyAlignment="1" applyProtection="1">
      <alignment horizontal="left" indent="1"/>
    </xf>
    <xf numFmtId="0" fontId="12" fillId="0" borderId="47" xfId="0" applyFont="1" applyBorder="1" applyAlignment="1" applyProtection="1">
      <alignment horizontal="left" indent="5"/>
    </xf>
    <xf numFmtId="0" fontId="15" fillId="2" borderId="24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left"/>
    </xf>
    <xf numFmtId="0" fontId="7" fillId="0" borderId="17" xfId="0" applyFont="1" applyBorder="1" applyAlignment="1" applyProtection="1">
      <alignment horizontal="left" indent="1"/>
    </xf>
    <xf numFmtId="0" fontId="7" fillId="0" borderId="24" xfId="0" applyFont="1" applyFill="1" applyBorder="1" applyAlignment="1" applyProtection="1">
      <alignment horizontal="left" wrapText="1"/>
    </xf>
    <xf numFmtId="0" fontId="7" fillId="0" borderId="39" xfId="0" applyFont="1" applyBorder="1" applyAlignment="1" applyProtection="1">
      <alignment horizontal="left" wrapText="1" indent="1"/>
    </xf>
    <xf numFmtId="0" fontId="12" fillId="0" borderId="24" xfId="0" applyFont="1" applyBorder="1" applyAlignment="1" applyProtection="1">
      <alignment horizontal="left" indent="4"/>
    </xf>
    <xf numFmtId="0" fontId="12" fillId="0" borderId="60" xfId="0" applyFont="1" applyFill="1" applyBorder="1" applyAlignment="1" applyProtection="1">
      <alignment horizontal="left" indent="1"/>
    </xf>
    <xf numFmtId="0" fontId="12" fillId="0" borderId="60" xfId="0" applyFont="1" applyBorder="1" applyAlignment="1" applyProtection="1">
      <alignment horizontal="left" indent="4"/>
    </xf>
    <xf numFmtId="0" fontId="7" fillId="0" borderId="66" xfId="0" applyFont="1" applyFill="1" applyBorder="1" applyAlignment="1" applyProtection="1">
      <alignment horizontal="left" vertical="center"/>
    </xf>
    <xf numFmtId="0" fontId="7" fillId="4" borderId="67" xfId="0" applyFont="1" applyFill="1" applyBorder="1" applyAlignment="1" applyProtection="1">
      <alignment horizontal="left" vertical="center" indent="1"/>
    </xf>
    <xf numFmtId="0" fontId="12" fillId="0" borderId="24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5" fillId="2" borderId="28" xfId="0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horizontal="left" indent="1"/>
    </xf>
    <xf numFmtId="0" fontId="3" fillId="0" borderId="35" xfId="0" applyFont="1" applyFill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left" indent="1"/>
    </xf>
    <xf numFmtId="0" fontId="7" fillId="4" borderId="71" xfId="0" applyFont="1" applyFill="1" applyBorder="1" applyAlignment="1" applyProtection="1">
      <alignment horizontal="left" vertical="center"/>
    </xf>
    <xf numFmtId="0" fontId="7" fillId="4" borderId="71" xfId="0" applyFont="1" applyFill="1" applyBorder="1" applyAlignment="1" applyProtection="1">
      <alignment horizontal="left" vertical="center" indent="1"/>
    </xf>
    <xf numFmtId="0" fontId="7" fillId="4" borderId="76" xfId="0" applyFont="1" applyFill="1" applyBorder="1" applyAlignment="1" applyProtection="1">
      <alignment horizontal="left" vertical="center"/>
    </xf>
    <xf numFmtId="0" fontId="7" fillId="4" borderId="76" xfId="0" applyFont="1" applyFill="1" applyBorder="1" applyAlignment="1" applyProtection="1">
      <alignment horizontal="left" vertical="center" indent="1"/>
    </xf>
    <xf numFmtId="0" fontId="7" fillId="4" borderId="80" xfId="0" applyFont="1" applyFill="1" applyBorder="1" applyAlignment="1" applyProtection="1">
      <alignment horizontal="left" vertical="center"/>
    </xf>
    <xf numFmtId="0" fontId="7" fillId="4" borderId="80" xfId="0" applyFont="1" applyFill="1" applyBorder="1" applyAlignment="1" applyProtection="1">
      <alignment horizontal="left" vertical="center" indent="1"/>
    </xf>
    <xf numFmtId="0" fontId="6" fillId="2" borderId="5" xfId="0" applyFont="1" applyFill="1" applyBorder="1" applyAlignment="1" applyProtection="1">
      <alignment horizontal="left" vertical="center"/>
    </xf>
    <xf numFmtId="0" fontId="16" fillId="0" borderId="28" xfId="0" applyFont="1" applyFill="1" applyBorder="1" applyAlignment="1" applyProtection="1">
      <alignment horizontal="left" vertical="center" wrapText="1"/>
    </xf>
    <xf numFmtId="0" fontId="16" fillId="4" borderId="94" xfId="0" applyFont="1" applyFill="1" applyBorder="1" applyAlignment="1" applyProtection="1">
      <alignment horizontal="left" vertical="center" indent="1"/>
    </xf>
    <xf numFmtId="0" fontId="7" fillId="0" borderId="76" xfId="0" applyFont="1" applyFill="1" applyBorder="1" applyAlignment="1" applyProtection="1">
      <alignment horizontal="left" vertical="center"/>
    </xf>
    <xf numFmtId="0" fontId="7" fillId="4" borderId="95" xfId="0" applyFont="1" applyFill="1" applyBorder="1" applyAlignment="1" applyProtection="1">
      <alignment horizontal="left" vertical="center" indent="1"/>
    </xf>
    <xf numFmtId="0" fontId="16" fillId="4" borderId="81" xfId="0" applyFont="1" applyFill="1" applyBorder="1" applyAlignment="1" applyProtection="1">
      <alignment horizontal="left" vertical="center"/>
    </xf>
    <xf numFmtId="0" fontId="16" fillId="4" borderId="105" xfId="0" applyFont="1" applyFill="1" applyBorder="1" applyAlignment="1" applyProtection="1">
      <alignment horizontal="left" vertical="center" indent="1"/>
    </xf>
    <xf numFmtId="0" fontId="3" fillId="0" borderId="60" xfId="0" applyFont="1" applyFill="1" applyBorder="1" applyAlignment="1" applyProtection="1">
      <alignment horizontal="left" wrapText="1"/>
    </xf>
    <xf numFmtId="0" fontId="3" fillId="0" borderId="60" xfId="0" applyFont="1" applyBorder="1" applyAlignment="1" applyProtection="1">
      <alignment horizontal="left" indent="1"/>
    </xf>
    <xf numFmtId="0" fontId="22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2" fillId="0" borderId="0" xfId="0" applyFont="1" applyAlignment="1" applyProtection="1">
      <alignment horizontal="left"/>
    </xf>
    <xf numFmtId="0" fontId="24" fillId="0" borderId="90" xfId="0" applyFont="1" applyFill="1" applyBorder="1" applyAlignment="1" applyProtection="1">
      <alignment horizontal="center" vertical="center" wrapText="1"/>
    </xf>
    <xf numFmtId="0" fontId="24" fillId="0" borderId="8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94" xfId="0" applyFont="1" applyFill="1" applyBorder="1" applyProtection="1"/>
    <xf numFmtId="0" fontId="4" fillId="0" borderId="100" xfId="0" applyFont="1" applyFill="1" applyBorder="1" applyProtection="1"/>
    <xf numFmtId="0" fontId="4" fillId="0" borderId="99" xfId="0" applyFont="1" applyFill="1" applyBorder="1" applyProtection="1"/>
    <xf numFmtId="0" fontId="4" fillId="0" borderId="10" xfId="0" applyFont="1" applyFill="1" applyBorder="1" applyProtection="1"/>
    <xf numFmtId="0" fontId="4" fillId="0" borderId="0" xfId="0" applyFont="1" applyFill="1" applyProtection="1"/>
    <xf numFmtId="0" fontId="4" fillId="0" borderId="9" xfId="0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11" fillId="0" borderId="0" xfId="0" applyFont="1" applyProtection="1"/>
    <xf numFmtId="0" fontId="11" fillId="0" borderId="0" xfId="0" applyFont="1" applyFill="1" applyProtection="1"/>
    <xf numFmtId="0" fontId="11" fillId="0" borderId="0" xfId="0" applyFont="1" applyAlignment="1" applyProtection="1">
      <alignment horizontal="left"/>
    </xf>
    <xf numFmtId="0" fontId="11" fillId="0" borderId="9" xfId="0" applyFont="1" applyBorder="1" applyAlignment="1" applyProtection="1">
      <alignment horizontal="left" indent="37"/>
    </xf>
    <xf numFmtId="0" fontId="11" fillId="0" borderId="9" xfId="0" applyFont="1" applyFill="1" applyBorder="1" applyAlignment="1" applyProtection="1">
      <alignment horizontal="left" indent="1"/>
    </xf>
    <xf numFmtId="0" fontId="4" fillId="0" borderId="6" xfId="0" applyFont="1" applyFill="1" applyBorder="1" applyAlignment="1" applyProtection="1">
      <alignment wrapText="1"/>
    </xf>
    <xf numFmtId="0" fontId="4" fillId="0" borderId="11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24" fillId="0" borderId="85" xfId="0" applyFont="1" applyBorder="1" applyAlignment="1" applyProtection="1">
      <alignment horizontal="center" vertical="center"/>
    </xf>
    <xf numFmtId="0" fontId="24" fillId="0" borderId="107" xfId="0" applyFont="1" applyBorder="1" applyAlignment="1" applyProtection="1">
      <alignment horizontal="center" vertical="center" wrapText="1"/>
    </xf>
    <xf numFmtId="0" fontId="24" fillId="0" borderId="111" xfId="0" applyFont="1" applyFill="1" applyBorder="1" applyAlignment="1" applyProtection="1">
      <alignment horizontal="center" vertical="center" wrapText="1"/>
    </xf>
    <xf numFmtId="0" fontId="24" fillId="0" borderId="1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wrapText="1" indent="1"/>
    </xf>
    <xf numFmtId="0" fontId="4" fillId="0" borderId="94" xfId="0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vertical="center" wrapText="1" indent="1"/>
    </xf>
    <xf numFmtId="0" fontId="4" fillId="0" borderId="10" xfId="0" applyNumberFormat="1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indent="1"/>
    </xf>
    <xf numFmtId="0" fontId="4" fillId="0" borderId="94" xfId="0" applyFont="1" applyFill="1" applyBorder="1" applyAlignment="1" applyProtection="1">
      <alignment horizontal="left" indent="1"/>
    </xf>
    <xf numFmtId="0" fontId="4" fillId="0" borderId="6" xfId="0" applyNumberFormat="1" applyFont="1" applyFill="1" applyBorder="1" applyAlignment="1" applyProtection="1">
      <alignment horizontal="left" indent="1"/>
    </xf>
    <xf numFmtId="0" fontId="4" fillId="0" borderId="94" xfId="0" applyNumberFormat="1" applyFont="1" applyFill="1" applyBorder="1" applyAlignment="1" applyProtection="1">
      <alignment horizontal="left" indent="1"/>
    </xf>
    <xf numFmtId="0" fontId="4" fillId="0" borderId="100" xfId="0" applyFont="1" applyFill="1" applyBorder="1" applyAlignment="1" applyProtection="1">
      <alignment horizontal="left" indent="1"/>
    </xf>
    <xf numFmtId="0" fontId="4" fillId="0" borderId="99" xfId="0" applyFont="1" applyFill="1" applyBorder="1" applyAlignment="1" applyProtection="1">
      <alignment horizontal="left" indent="1"/>
    </xf>
    <xf numFmtId="0" fontId="4" fillId="0" borderId="10" xfId="0" applyNumberFormat="1" applyFont="1" applyFill="1" applyBorder="1" applyAlignment="1" applyProtection="1">
      <alignment horizontal="left" indent="1"/>
    </xf>
    <xf numFmtId="0" fontId="4" fillId="0" borderId="118" xfId="0" applyFont="1" applyFill="1" applyBorder="1" applyProtection="1"/>
    <xf numFmtId="0" fontId="4" fillId="0" borderId="119" xfId="0" applyFont="1" applyFill="1" applyBorder="1" applyProtection="1"/>
    <xf numFmtId="0" fontId="4" fillId="0" borderId="119" xfId="0" applyFont="1" applyFill="1" applyBorder="1" applyAlignment="1" applyProtection="1">
      <alignment horizontal="left" indent="1"/>
    </xf>
    <xf numFmtId="0" fontId="4" fillId="0" borderId="0" xfId="0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3" fontId="4" fillId="0" borderId="90" xfId="0" applyNumberFormat="1" applyFont="1" applyFill="1" applyBorder="1" applyAlignment="1" applyProtection="1">
      <alignment vertical="center"/>
    </xf>
    <xf numFmtId="0" fontId="4" fillId="0" borderId="121" xfId="0" applyFont="1" applyFill="1" applyBorder="1" applyAlignment="1" applyProtection="1">
      <alignment vertical="center"/>
    </xf>
    <xf numFmtId="0" fontId="4" fillId="0" borderId="122" xfId="0" applyFont="1" applyFill="1" applyBorder="1" applyAlignment="1" applyProtection="1">
      <alignment vertical="center"/>
    </xf>
    <xf numFmtId="0" fontId="4" fillId="0" borderId="123" xfId="0" applyFont="1" applyFill="1" applyBorder="1" applyAlignment="1" applyProtection="1">
      <alignment horizontal="left" vertical="center" wrapText="1" indent="1"/>
    </xf>
    <xf numFmtId="167" fontId="4" fillId="0" borderId="121" xfId="0" applyNumberFormat="1" applyFont="1" applyFill="1" applyBorder="1" applyAlignment="1" applyProtection="1">
      <alignment vertical="center"/>
    </xf>
    <xf numFmtId="0" fontId="4" fillId="0" borderId="124" xfId="0" applyFont="1" applyFill="1" applyBorder="1" applyAlignment="1" applyProtection="1">
      <alignment vertical="center"/>
    </xf>
    <xf numFmtId="0" fontId="4" fillId="0" borderId="125" xfId="0" applyFont="1" applyFill="1" applyBorder="1" applyAlignment="1" applyProtection="1">
      <alignment vertical="center"/>
    </xf>
    <xf numFmtId="0" fontId="4" fillId="0" borderId="58" xfId="0" applyFont="1" applyFill="1" applyBorder="1" applyAlignment="1" applyProtection="1">
      <alignment horizontal="left" vertical="center" wrapText="1" indent="1"/>
    </xf>
    <xf numFmtId="167" fontId="4" fillId="0" borderId="124" xfId="0" applyNumberFormat="1" applyFont="1" applyFill="1" applyBorder="1" applyAlignment="1" applyProtection="1">
      <alignment vertical="center"/>
    </xf>
    <xf numFmtId="166" fontId="4" fillId="0" borderId="124" xfId="0" applyNumberFormat="1" applyFont="1" applyFill="1" applyBorder="1" applyAlignment="1" applyProtection="1">
      <alignment vertical="center"/>
    </xf>
    <xf numFmtId="0" fontId="4" fillId="0" borderId="126" xfId="0" applyFont="1" applyFill="1" applyBorder="1" applyAlignment="1" applyProtection="1">
      <alignment vertical="center"/>
    </xf>
    <xf numFmtId="0" fontId="4" fillId="0" borderId="127" xfId="0" applyFont="1" applyFill="1" applyBorder="1" applyAlignment="1" applyProtection="1">
      <alignment vertical="center"/>
    </xf>
    <xf numFmtId="0" fontId="4" fillId="0" borderId="128" xfId="0" applyFont="1" applyFill="1" applyBorder="1" applyAlignment="1" applyProtection="1">
      <alignment horizontal="left" vertical="center" wrapText="1" indent="1"/>
    </xf>
    <xf numFmtId="0" fontId="11" fillId="0" borderId="0" xfId="0" applyFont="1" applyBorder="1" applyProtection="1"/>
    <xf numFmtId="0" fontId="24" fillId="0" borderId="0" xfId="0" applyFont="1" applyFill="1" applyAlignment="1" applyProtection="1">
      <alignment vertical="top"/>
    </xf>
    <xf numFmtId="168" fontId="18" fillId="0" borderId="0" xfId="0" applyNumberFormat="1" applyFont="1" applyBorder="1" applyAlignment="1" applyProtection="1">
      <alignment horizontal="right" vertical="top" indent="1"/>
    </xf>
    <xf numFmtId="0" fontId="11" fillId="0" borderId="129" xfId="0" applyFont="1" applyFill="1" applyBorder="1" applyProtection="1"/>
    <xf numFmtId="0" fontId="11" fillId="0" borderId="20" xfId="0" applyFont="1" applyFill="1" applyBorder="1" applyProtection="1"/>
    <xf numFmtId="0" fontId="11" fillId="0" borderId="52" xfId="0" applyFont="1" applyFill="1" applyBorder="1" applyProtection="1"/>
    <xf numFmtId="0" fontId="22" fillId="0" borderId="129" xfId="0" applyFont="1" applyFill="1" applyBorder="1" applyProtection="1"/>
    <xf numFmtId="0" fontId="22" fillId="0" borderId="20" xfId="0" applyFont="1" applyFill="1" applyBorder="1" applyProtection="1"/>
    <xf numFmtId="0" fontId="22" fillId="0" borderId="52" xfId="0" applyFont="1" applyFill="1" applyBorder="1" applyProtection="1"/>
    <xf numFmtId="0" fontId="22" fillId="0" borderId="133" xfId="0" applyFont="1" applyBorder="1" applyAlignment="1" applyProtection="1">
      <alignment horizontal="right" indent="1"/>
    </xf>
    <xf numFmtId="0" fontId="22" fillId="0" borderId="0" xfId="0" applyFont="1" applyBorder="1" applyAlignment="1" applyProtection="1">
      <alignment horizontal="right" indent="1"/>
    </xf>
    <xf numFmtId="0" fontId="22" fillId="0" borderId="53" xfId="0" applyFont="1" applyBorder="1" applyAlignment="1" applyProtection="1">
      <alignment horizontal="right" indent="1"/>
    </xf>
    <xf numFmtId="0" fontId="24" fillId="0" borderId="133" xfId="0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left"/>
    </xf>
    <xf numFmtId="0" fontId="24" fillId="0" borderId="53" xfId="0" applyFont="1" applyFill="1" applyBorder="1" applyAlignment="1" applyProtection="1">
      <alignment horizontal="left"/>
    </xf>
    <xf numFmtId="0" fontId="24" fillId="0" borderId="130" xfId="0" applyFont="1" applyFill="1" applyBorder="1" applyAlignment="1" applyProtection="1">
      <alignment horizontal="left"/>
    </xf>
    <xf numFmtId="49" fontId="24" fillId="0" borderId="131" xfId="0" applyNumberFormat="1" applyFont="1" applyFill="1" applyBorder="1" applyAlignment="1" applyProtection="1">
      <alignment horizontal="left"/>
    </xf>
    <xf numFmtId="0" fontId="24" fillId="0" borderId="132" xfId="0" applyFont="1" applyFill="1" applyBorder="1" applyAlignment="1" applyProtection="1">
      <alignment horizontal="left"/>
    </xf>
    <xf numFmtId="0" fontId="22" fillId="0" borderId="133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/>
    </xf>
    <xf numFmtId="0" fontId="22" fillId="0" borderId="53" xfId="0" applyFont="1" applyBorder="1" applyAlignment="1" applyProtection="1">
      <alignment horizontal="right"/>
    </xf>
    <xf numFmtId="0" fontId="22" fillId="0" borderId="129" xfId="0" applyFont="1" applyBorder="1" applyAlignment="1" applyProtection="1">
      <alignment horizontal="left" indent="2"/>
    </xf>
    <xf numFmtId="0" fontId="22" fillId="0" borderId="20" xfId="0" applyFont="1" applyBorder="1" applyAlignment="1" applyProtection="1">
      <alignment horizontal="left" indent="2"/>
    </xf>
    <xf numFmtId="0" fontId="22" fillId="0" borderId="52" xfId="0" applyFont="1" applyBorder="1" applyAlignment="1" applyProtection="1">
      <alignment horizontal="left" indent="2"/>
    </xf>
    <xf numFmtId="38" fontId="2" fillId="0" borderId="0" xfId="0" applyNumberFormat="1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8" fontId="26" fillId="0" borderId="0" xfId="0" applyNumberFormat="1" applyFont="1" applyAlignment="1" applyProtection="1">
      <alignment horizontal="left"/>
    </xf>
    <xf numFmtId="168" fontId="21" fillId="0" borderId="59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 indent="2"/>
    </xf>
    <xf numFmtId="0" fontId="4" fillId="4" borderId="24" xfId="0" applyFont="1" applyFill="1" applyBorder="1" applyAlignment="1" applyProtection="1">
      <alignment horizontal="left" indent="2"/>
    </xf>
    <xf numFmtId="0" fontId="4" fillId="4" borderId="60" xfId="0" applyFont="1" applyFill="1" applyBorder="1" applyAlignment="1" applyProtection="1">
      <alignment horizontal="left" indent="2"/>
    </xf>
    <xf numFmtId="0" fontId="24" fillId="0" borderId="131" xfId="0" applyNumberFormat="1" applyFont="1" applyFill="1" applyBorder="1" applyAlignment="1" applyProtection="1">
      <alignment horizontal="left"/>
    </xf>
    <xf numFmtId="4" fontId="4" fillId="0" borderId="108" xfId="0" applyNumberFormat="1" applyFont="1" applyFill="1" applyBorder="1" applyProtection="1"/>
    <xf numFmtId="4" fontId="4" fillId="0" borderId="6" xfId="0" applyNumberFormat="1" applyFont="1" applyFill="1" applyBorder="1" applyProtection="1"/>
    <xf numFmtId="4" fontId="4" fillId="0" borderId="14" xfId="0" applyNumberFormat="1" applyFont="1" applyFill="1" applyBorder="1" applyProtection="1"/>
    <xf numFmtId="4" fontId="4" fillId="0" borderId="94" xfId="0" applyNumberFormat="1" applyFont="1" applyFill="1" applyBorder="1" applyProtection="1"/>
    <xf numFmtId="4" fontId="4" fillId="0" borderId="109" xfId="0" applyNumberFormat="1" applyFont="1" applyFill="1" applyBorder="1" applyProtection="1"/>
    <xf numFmtId="4" fontId="4" fillId="0" borderId="100" xfId="0" applyNumberFormat="1" applyFont="1" applyFill="1" applyBorder="1" applyProtection="1"/>
    <xf numFmtId="4" fontId="4" fillId="0" borderId="110" xfId="0" applyNumberFormat="1" applyFont="1" applyFill="1" applyBorder="1" applyProtection="1"/>
    <xf numFmtId="4" fontId="4" fillId="0" borderId="99" xfId="0" applyNumberFormat="1" applyFont="1" applyFill="1" applyBorder="1" applyProtection="1"/>
    <xf numFmtId="4" fontId="4" fillId="0" borderId="120" xfId="0" applyNumberFormat="1" applyFont="1" applyFill="1" applyBorder="1" applyProtection="1"/>
    <xf numFmtId="4" fontId="4" fillId="0" borderId="119" xfId="0" applyNumberFormat="1" applyFont="1" applyFill="1" applyBorder="1" applyProtection="1"/>
    <xf numFmtId="4" fontId="4" fillId="0" borderId="18" xfId="0" applyNumberFormat="1" applyFont="1" applyFill="1" applyBorder="1" applyProtection="1"/>
    <xf numFmtId="4" fontId="4" fillId="0" borderId="10" xfId="0" applyNumberFormat="1" applyFont="1" applyFill="1" applyBorder="1" applyProtection="1"/>
    <xf numFmtId="3" fontId="4" fillId="0" borderId="126" xfId="0" applyNumberFormat="1" applyFont="1" applyFill="1" applyBorder="1" applyAlignment="1" applyProtection="1">
      <alignment vertical="center"/>
    </xf>
    <xf numFmtId="38" fontId="3" fillId="0" borderId="4" xfId="0" applyNumberFormat="1" applyFont="1" applyBorder="1" applyAlignment="1" applyProtection="1"/>
    <xf numFmtId="0" fontId="4" fillId="2" borderId="24" xfId="0" applyFont="1" applyFill="1" applyBorder="1" applyAlignment="1" applyProtection="1">
      <alignment horizontal="right" vertical="center"/>
    </xf>
    <xf numFmtId="4" fontId="3" fillId="2" borderId="26" xfId="0" applyNumberFormat="1" applyFont="1" applyFill="1" applyBorder="1" applyAlignment="1" applyProtection="1">
      <alignment vertical="center"/>
    </xf>
    <xf numFmtId="4" fontId="3" fillId="2" borderId="27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right" vertical="center"/>
    </xf>
    <xf numFmtId="164" fontId="3" fillId="2" borderId="26" xfId="0" applyNumberFormat="1" applyFont="1" applyFill="1" applyBorder="1" applyAlignment="1" applyProtection="1">
      <alignment vertical="center"/>
    </xf>
    <xf numFmtId="164" fontId="3" fillId="2" borderId="27" xfId="0" applyNumberFormat="1" applyFont="1" applyFill="1" applyBorder="1" applyAlignment="1" applyProtection="1">
      <alignment vertical="center"/>
    </xf>
    <xf numFmtId="0" fontId="4" fillId="0" borderId="24" xfId="0" quotePrefix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center" vertical="center"/>
    </xf>
    <xf numFmtId="164" fontId="3" fillId="0" borderId="29" xfId="0" applyNumberFormat="1" applyFont="1" applyBorder="1" applyAlignment="1" applyProtection="1">
      <alignment vertical="center"/>
    </xf>
    <xf numFmtId="164" fontId="3" fillId="0" borderId="30" xfId="0" applyNumberFormat="1" applyFont="1" applyBorder="1" applyAlignment="1" applyProtection="1">
      <alignment vertical="center"/>
    </xf>
    <xf numFmtId="1" fontId="4" fillId="0" borderId="24" xfId="0" applyNumberFormat="1" applyFont="1" applyBorder="1" applyAlignment="1" applyProtection="1">
      <alignment horizontal="center" vertical="center"/>
    </xf>
    <xf numFmtId="0" fontId="4" fillId="0" borderId="24" xfId="0" quotePrefix="1" applyFont="1" applyBorder="1" applyAlignment="1" applyProtection="1">
      <alignment horizontal="right"/>
    </xf>
    <xf numFmtId="4" fontId="3" fillId="0" borderId="44" xfId="1" applyNumberFormat="1" applyFont="1" applyBorder="1" applyProtection="1"/>
    <xf numFmtId="4" fontId="3" fillId="0" borderId="43" xfId="1" applyNumberFormat="1" applyFont="1" applyBorder="1" applyProtection="1"/>
    <xf numFmtId="0" fontId="20" fillId="0" borderId="29" xfId="0" quotePrefix="1" applyFont="1" applyBorder="1" applyAlignment="1" applyProtection="1">
      <alignment horizontal="right"/>
    </xf>
    <xf numFmtId="4" fontId="3" fillId="0" borderId="31" xfId="1" applyNumberFormat="1" applyFont="1" applyBorder="1" applyProtection="1"/>
    <xf numFmtId="4" fontId="3" fillId="0" borderId="33" xfId="1" applyNumberFormat="1" applyFont="1" applyBorder="1" applyProtection="1"/>
    <xf numFmtId="0" fontId="3" fillId="0" borderId="24" xfId="0" quotePrefix="1" applyFont="1" applyBorder="1" applyAlignment="1" applyProtection="1">
      <alignment horizontal="right"/>
    </xf>
    <xf numFmtId="4" fontId="3" fillId="0" borderId="32" xfId="1" applyNumberFormat="1" applyFont="1" applyBorder="1" applyProtection="1"/>
    <xf numFmtId="4" fontId="9" fillId="3" borderId="44" xfId="1" applyNumberFormat="1" applyFont="1" applyFill="1" applyBorder="1" applyProtection="1"/>
    <xf numFmtId="4" fontId="9" fillId="3" borderId="43" xfId="1" applyNumberFormat="1" applyFont="1" applyFill="1" applyBorder="1" applyProtection="1"/>
    <xf numFmtId="0" fontId="8" fillId="0" borderId="29" xfId="0" quotePrefix="1" applyFont="1" applyBorder="1" applyAlignment="1" applyProtection="1">
      <alignment horizontal="right"/>
    </xf>
    <xf numFmtId="4" fontId="9" fillId="0" borderId="31" xfId="1" applyNumberFormat="1" applyFont="1" applyBorder="1" applyProtection="1"/>
    <xf numFmtId="4" fontId="9" fillId="0" borderId="30" xfId="1" applyNumberFormat="1" applyFont="1" applyBorder="1" applyProtection="1"/>
    <xf numFmtId="0" fontId="8" fillId="0" borderId="24" xfId="0" quotePrefix="1" applyFont="1" applyBorder="1" applyAlignment="1" applyProtection="1">
      <alignment horizontal="right"/>
    </xf>
    <xf numFmtId="4" fontId="9" fillId="0" borderId="32" xfId="1" applyNumberFormat="1" applyFont="1" applyBorder="1" applyProtection="1"/>
    <xf numFmtId="4" fontId="9" fillId="0" borderId="33" xfId="1" applyNumberFormat="1" applyFont="1" applyBorder="1" applyProtection="1"/>
    <xf numFmtId="4" fontId="9" fillId="3" borderId="31" xfId="1" applyNumberFormat="1" applyFont="1" applyFill="1" applyBorder="1" applyProtection="1"/>
    <xf numFmtId="4" fontId="9" fillId="3" borderId="33" xfId="1" applyNumberFormat="1" applyFont="1" applyFill="1" applyBorder="1" applyProtection="1"/>
    <xf numFmtId="2" fontId="4" fillId="0" borderId="24" xfId="0" quotePrefix="1" applyNumberFormat="1" applyFont="1" applyBorder="1" applyAlignment="1" applyProtection="1">
      <alignment horizontal="right"/>
    </xf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0" fontId="3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4" fontId="4" fillId="0" borderId="32" xfId="1" applyNumberFormat="1" applyFont="1" applyBorder="1" applyProtection="1"/>
    <xf numFmtId="4" fontId="9" fillId="3" borderId="30" xfId="1" applyNumberFormat="1" applyFont="1" applyFill="1" applyBorder="1" applyProtection="1"/>
    <xf numFmtId="4" fontId="10" fillId="0" borderId="31" xfId="1" applyNumberFormat="1" applyFont="1" applyBorder="1" applyProtection="1"/>
    <xf numFmtId="4" fontId="10" fillId="0" borderId="33" xfId="1" applyNumberFormat="1" applyFont="1" applyBorder="1" applyProtection="1"/>
    <xf numFmtId="165" fontId="3" fillId="0" borderId="24" xfId="0" quotePrefix="1" applyNumberFormat="1" applyFont="1" applyBorder="1" applyAlignment="1" applyProtection="1">
      <alignment horizontal="right"/>
    </xf>
    <xf numFmtId="0" fontId="4" fillId="0" borderId="60" xfId="0" quotePrefix="1" applyFont="1" applyBorder="1" applyAlignment="1" applyProtection="1">
      <alignment horizontal="right"/>
    </xf>
    <xf numFmtId="4" fontId="3" fillId="0" borderId="61" xfId="1" applyNumberFormat="1" applyFont="1" applyBorder="1" applyProtection="1"/>
    <xf numFmtId="0" fontId="3" fillId="0" borderId="60" xfId="0" quotePrefix="1" applyFont="1" applyBorder="1" applyAlignment="1" applyProtection="1">
      <alignment horizontal="right"/>
    </xf>
    <xf numFmtId="4" fontId="3" fillId="0" borderId="62" xfId="1" applyNumberFormat="1" applyFont="1" applyBorder="1" applyProtection="1"/>
    <xf numFmtId="4" fontId="3" fillId="0" borderId="63" xfId="1" applyNumberFormat="1" applyFont="1" applyBorder="1" applyProtection="1"/>
    <xf numFmtId="4" fontId="3" fillId="0" borderId="64" xfId="1" applyNumberFormat="1" applyFont="1" applyBorder="1" applyProtection="1"/>
    <xf numFmtId="4" fontId="3" fillId="0" borderId="29" xfId="0" applyNumberFormat="1" applyFont="1" applyBorder="1" applyAlignment="1" applyProtection="1">
      <alignment vertical="center"/>
    </xf>
    <xf numFmtId="4" fontId="3" fillId="0" borderId="30" xfId="0" applyNumberFormat="1" applyFont="1" applyBorder="1" applyAlignment="1" applyProtection="1">
      <alignment vertical="center"/>
    </xf>
    <xf numFmtId="0" fontId="20" fillId="0" borderId="24" xfId="0" quotePrefix="1" applyFont="1" applyBorder="1" applyAlignment="1" applyProtection="1">
      <alignment horizontal="right"/>
    </xf>
    <xf numFmtId="165" fontId="4" fillId="0" borderId="24" xfId="0" applyNumberFormat="1" applyFont="1" applyBorder="1" applyAlignment="1" applyProtection="1">
      <alignment horizontal="right"/>
    </xf>
    <xf numFmtId="4" fontId="3" fillId="0" borderId="61" xfId="1" quotePrefix="1" applyNumberFormat="1" applyFont="1" applyBorder="1" applyAlignment="1" applyProtection="1">
      <alignment horizontal="right"/>
    </xf>
    <xf numFmtId="4" fontId="3" fillId="0" borderId="64" xfId="1" quotePrefix="1" applyNumberFormat="1" applyFont="1" applyBorder="1" applyAlignment="1" applyProtection="1">
      <alignment horizontal="right"/>
    </xf>
    <xf numFmtId="165" fontId="3" fillId="0" borderId="60" xfId="0" applyNumberFormat="1" applyFont="1" applyBorder="1" applyAlignment="1" applyProtection="1">
      <alignment horizontal="right"/>
    </xf>
    <xf numFmtId="4" fontId="3" fillId="0" borderId="61" xfId="0" applyNumberFormat="1" applyFont="1" applyBorder="1" applyProtection="1"/>
    <xf numFmtId="4" fontId="3" fillId="0" borderId="63" xfId="0" applyNumberFormat="1" applyFont="1" applyBorder="1" applyProtection="1"/>
    <xf numFmtId="4" fontId="4" fillId="0" borderId="0" xfId="0" applyNumberFormat="1" applyFont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right" vertical="center"/>
    </xf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4" fontId="9" fillId="0" borderId="31" xfId="1" quotePrefix="1" applyNumberFormat="1" applyFont="1" applyBorder="1" applyAlignment="1" applyProtection="1">
      <alignment horizontal="right"/>
    </xf>
    <xf numFmtId="4" fontId="3" fillId="0" borderId="0" xfId="0" applyNumberFormat="1" applyFont="1" applyAlignment="1" applyProtection="1">
      <alignment vertical="center"/>
    </xf>
    <xf numFmtId="4" fontId="9" fillId="0" borderId="32" xfId="1" quotePrefix="1" applyNumberFormat="1" applyFont="1" applyBorder="1" applyAlignment="1" applyProtection="1">
      <alignment horizontal="right"/>
    </xf>
    <xf numFmtId="4" fontId="9" fillId="0" borderId="33" xfId="1" quotePrefix="1" applyNumberFormat="1" applyFont="1" applyBorder="1" applyAlignment="1" applyProtection="1">
      <alignment horizontal="right"/>
    </xf>
    <xf numFmtId="0" fontId="4" fillId="0" borderId="34" xfId="0" quotePrefix="1" applyFont="1" applyBorder="1" applyAlignment="1" applyProtection="1">
      <alignment horizontal="right"/>
    </xf>
    <xf numFmtId="165" fontId="4" fillId="0" borderId="34" xfId="0" applyNumberFormat="1" applyFont="1" applyBorder="1" applyAlignment="1" applyProtection="1">
      <alignment horizontal="right"/>
    </xf>
    <xf numFmtId="4" fontId="3" fillId="0" borderId="44" xfId="1" quotePrefix="1" applyNumberFormat="1" applyFont="1" applyBorder="1" applyAlignment="1" applyProtection="1">
      <alignment horizontal="right"/>
    </xf>
    <xf numFmtId="4" fontId="3" fillId="0" borderId="44" xfId="0" applyNumberFormat="1" applyFont="1" applyBorder="1" applyProtection="1"/>
    <xf numFmtId="4" fontId="3" fillId="0" borderId="87" xfId="1" applyNumberFormat="1" applyFont="1" applyBorder="1" applyProtection="1"/>
    <xf numFmtId="4" fontId="3" fillId="0" borderId="86" xfId="1" applyNumberFormat="1" applyFont="1" applyBorder="1" applyProtection="1"/>
    <xf numFmtId="165" fontId="3" fillId="0" borderId="24" xfId="0" applyNumberFormat="1" applyFont="1" applyBorder="1" applyAlignment="1" applyProtection="1">
      <alignment horizontal="right"/>
    </xf>
    <xf numFmtId="4" fontId="9" fillId="0" borderId="44" xfId="1" applyNumberFormat="1" applyFont="1" applyBorder="1" applyProtection="1"/>
    <xf numFmtId="4" fontId="9" fillId="0" borderId="45" xfId="1" applyNumberFormat="1" applyFont="1" applyBorder="1" applyProtection="1"/>
    <xf numFmtId="4" fontId="3" fillId="3" borderId="31" xfId="1" applyNumberFormat="1" applyFont="1" applyFill="1" applyBorder="1" applyProtection="1"/>
    <xf numFmtId="4" fontId="3" fillId="0" borderId="31" xfId="0" applyNumberFormat="1" applyFont="1" applyBorder="1" applyProtection="1"/>
    <xf numFmtId="4" fontId="3" fillId="0" borderId="32" xfId="1" quotePrefix="1" applyNumberFormat="1" applyFont="1" applyBorder="1" applyAlignment="1" applyProtection="1">
      <alignment horizontal="right"/>
    </xf>
    <xf numFmtId="4" fontId="3" fillId="0" borderId="33" xfId="1" quotePrefix="1" applyNumberFormat="1" applyFont="1" applyBorder="1" applyAlignment="1" applyProtection="1">
      <alignment horizontal="right"/>
    </xf>
    <xf numFmtId="0" fontId="4" fillId="0" borderId="5" xfId="0" quotePrefix="1" applyFont="1" applyBorder="1" applyAlignment="1" applyProtection="1">
      <alignment horizontal="right"/>
    </xf>
    <xf numFmtId="4" fontId="3" fillId="0" borderId="45" xfId="0" applyNumberFormat="1" applyFont="1" applyBorder="1" applyProtection="1"/>
    <xf numFmtId="2" fontId="4" fillId="0" borderId="41" xfId="0" applyNumberFormat="1" applyFont="1" applyBorder="1" applyAlignment="1" applyProtection="1">
      <alignment horizontal="right"/>
    </xf>
    <xf numFmtId="4" fontId="4" fillId="0" borderId="42" xfId="0" quotePrefix="1" applyNumberFormat="1" applyFont="1" applyBorder="1" applyAlignment="1" applyProtection="1">
      <alignment horizontal="right" vertical="center"/>
    </xf>
    <xf numFmtId="4" fontId="4" fillId="0" borderId="43" xfId="0" quotePrefix="1" applyNumberFormat="1" applyFont="1" applyBorder="1" applyAlignment="1" applyProtection="1">
      <alignment horizontal="right" vertical="center"/>
    </xf>
    <xf numFmtId="4" fontId="3" fillId="0" borderId="64" xfId="0" applyNumberFormat="1" applyFont="1" applyBorder="1" applyProtection="1"/>
    <xf numFmtId="0" fontId="4" fillId="0" borderId="29" xfId="0" quotePrefix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vertical="center"/>
    </xf>
    <xf numFmtId="0" fontId="4" fillId="0" borderId="29" xfId="0" quotePrefix="1" applyFont="1" applyBorder="1" applyAlignment="1" applyProtection="1">
      <alignment horizontal="right"/>
    </xf>
    <xf numFmtId="4" fontId="3" fillId="3" borderId="44" xfId="1" applyNumberFormat="1" applyFont="1" applyFill="1" applyBorder="1" applyProtection="1"/>
    <xf numFmtId="4" fontId="3" fillId="3" borderId="42" xfId="1" applyNumberFormat="1" applyFont="1" applyFill="1" applyBorder="1" applyProtection="1"/>
    <xf numFmtId="165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Protection="1"/>
    <xf numFmtId="4" fontId="3" fillId="0" borderId="43" xfId="1" applyNumberFormat="1" applyFont="1" applyFill="1" applyBorder="1" applyProtection="1"/>
    <xf numFmtId="2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Alignment="1" applyProtection="1">
      <alignment horizontal="right"/>
    </xf>
    <xf numFmtId="4" fontId="3" fillId="0" borderId="43" xfId="1" quotePrefix="1" applyNumberFormat="1" applyFont="1" applyFill="1" applyBorder="1" applyAlignment="1" applyProtection="1">
      <alignment horizontal="right"/>
    </xf>
    <xf numFmtId="4" fontId="8" fillId="0" borderId="31" xfId="1" quotePrefix="1" applyNumberFormat="1" applyFont="1" applyBorder="1" applyAlignment="1" applyProtection="1">
      <alignment horizontal="right"/>
    </xf>
    <xf numFmtId="4" fontId="9" fillId="0" borderId="44" xfId="1" applyNumberFormat="1" applyFont="1" applyFill="1" applyBorder="1" applyProtection="1"/>
    <xf numFmtId="4" fontId="9" fillId="0" borderId="43" xfId="1" applyNumberFormat="1" applyFont="1" applyFill="1" applyBorder="1" applyProtection="1"/>
    <xf numFmtId="165" fontId="4" fillId="0" borderId="29" xfId="0" applyNumberFormat="1" applyFont="1" applyBorder="1" applyAlignment="1" applyProtection="1">
      <alignment horizontal="right"/>
    </xf>
    <xf numFmtId="4" fontId="9" fillId="0" borderId="31" xfId="1" applyNumberFormat="1" applyFont="1" applyFill="1" applyBorder="1" applyProtection="1"/>
    <xf numFmtId="4" fontId="9" fillId="0" borderId="30" xfId="1" applyNumberFormat="1" applyFont="1" applyFill="1" applyBorder="1" applyProtection="1"/>
    <xf numFmtId="0" fontId="4" fillId="0" borderId="0" xfId="0" quotePrefix="1" applyFont="1" applyBorder="1" applyAlignment="1" applyProtection="1">
      <alignment horizontal="right"/>
    </xf>
    <xf numFmtId="4" fontId="8" fillId="0" borderId="92" xfId="1" quotePrefix="1" applyNumberFormat="1" applyFont="1" applyBorder="1" applyAlignment="1" applyProtection="1">
      <alignment horizontal="right"/>
    </xf>
    <xf numFmtId="4" fontId="9" fillId="0" borderId="20" xfId="1" quotePrefix="1" applyNumberFormat="1" applyFont="1" applyBorder="1" applyAlignment="1" applyProtection="1">
      <alignment horizontal="right"/>
    </xf>
    <xf numFmtId="165" fontId="4" fillId="0" borderId="5" xfId="0" applyNumberFormat="1" applyFont="1" applyBorder="1" applyAlignment="1" applyProtection="1">
      <alignment horizontal="right"/>
    </xf>
    <xf numFmtId="4" fontId="9" fillId="3" borderId="92" xfId="1" applyNumberFormat="1" applyFont="1" applyFill="1" applyBorder="1" applyProtection="1"/>
    <xf numFmtId="4" fontId="9" fillId="3" borderId="0" xfId="1" applyNumberFormat="1" applyFont="1" applyFill="1" applyBorder="1" applyProtection="1"/>
    <xf numFmtId="4" fontId="9" fillId="3" borderId="56" xfId="1" applyNumberFormat="1" applyFont="1" applyFill="1" applyBorder="1" applyProtection="1"/>
    <xf numFmtId="4" fontId="4" fillId="0" borderId="61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 applyProtection="1">
      <alignment horizontal="right"/>
    </xf>
    <xf numFmtId="4" fontId="3" fillId="0" borderId="32" xfId="0" applyNumberFormat="1" applyFont="1" applyBorder="1" applyProtection="1"/>
    <xf numFmtId="4" fontId="9" fillId="3" borderId="44" xfId="0" applyNumberFormat="1" applyFont="1" applyFill="1" applyBorder="1" applyProtection="1"/>
    <xf numFmtId="4" fontId="9" fillId="3" borderId="43" xfId="0" applyNumberFormat="1" applyFont="1" applyFill="1" applyBorder="1" applyProtection="1"/>
    <xf numFmtId="4" fontId="4" fillId="0" borderId="92" xfId="1" applyNumberFormat="1" applyFont="1" applyBorder="1" applyProtection="1"/>
    <xf numFmtId="4" fontId="4" fillId="0" borderId="6" xfId="1" applyNumberFormat="1" applyFont="1" applyBorder="1" applyProtection="1"/>
    <xf numFmtId="0" fontId="4" fillId="0" borderId="41" xfId="0" quotePrefix="1" applyFont="1" applyBorder="1" applyAlignment="1" applyProtection="1">
      <alignment horizontal="right"/>
    </xf>
    <xf numFmtId="4" fontId="9" fillId="0" borderId="32" xfId="0" applyNumberFormat="1" applyFont="1" applyBorder="1" applyProtection="1"/>
    <xf numFmtId="4" fontId="9" fillId="0" borderId="33" xfId="0" applyNumberFormat="1" applyFont="1" applyBorder="1" applyProtection="1"/>
    <xf numFmtId="4" fontId="3" fillId="3" borderId="43" xfId="0" applyNumberFormat="1" applyFont="1" applyFill="1" applyBorder="1" applyProtection="1"/>
    <xf numFmtId="0" fontId="4" fillId="0" borderId="48" xfId="0" quotePrefix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0" xfId="1" quotePrefix="1" applyNumberFormat="1" applyFont="1" applyBorder="1" applyAlignment="1" applyProtection="1">
      <alignment horizontal="right"/>
    </xf>
    <xf numFmtId="165" fontId="4" fillId="0" borderId="47" xfId="0" applyNumberFormat="1" applyFont="1" applyBorder="1" applyAlignment="1" applyProtection="1">
      <alignment horizontal="right"/>
    </xf>
    <xf numFmtId="4" fontId="4" fillId="0" borderId="102" xfId="1" quotePrefix="1" applyNumberFormat="1" applyFont="1" applyBorder="1" applyAlignment="1" applyProtection="1">
      <alignment horizontal="right"/>
    </xf>
    <xf numFmtId="4" fontId="4" fillId="0" borderId="11" xfId="1" quotePrefix="1" applyNumberFormat="1" applyFont="1" applyBorder="1" applyAlignment="1" applyProtection="1">
      <alignment horizontal="right"/>
    </xf>
    <xf numFmtId="4" fontId="3" fillId="0" borderId="49" xfId="1" quotePrefix="1" applyNumberFormat="1" applyFont="1" applyBorder="1" applyAlignment="1" applyProtection="1">
      <alignment horizontal="right"/>
    </xf>
    <xf numFmtId="4" fontId="3" fillId="0" borderId="51" xfId="1" quotePrefix="1" applyNumberFormat="1" applyFont="1" applyBorder="1" applyAlignment="1" applyProtection="1">
      <alignment horizontal="right"/>
    </xf>
    <xf numFmtId="4" fontId="3" fillId="2" borderId="0" xfId="0" applyNumberFormat="1" applyFont="1" applyFill="1" applyBorder="1" applyAlignment="1" applyProtection="1">
      <alignment vertical="center"/>
    </xf>
    <xf numFmtId="4" fontId="3" fillId="2" borderId="6" xfId="0" applyNumberFormat="1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right" vertical="center"/>
    </xf>
    <xf numFmtId="4" fontId="3" fillId="2" borderId="29" xfId="0" applyNumberFormat="1" applyFont="1" applyFill="1" applyBorder="1" applyAlignment="1" applyProtection="1">
      <alignment vertical="center"/>
    </xf>
    <xf numFmtId="4" fontId="3" fillId="2" borderId="30" xfId="0" applyNumberFormat="1" applyFont="1" applyFill="1" applyBorder="1" applyAlignment="1" applyProtection="1">
      <alignment vertical="center"/>
    </xf>
    <xf numFmtId="0" fontId="4" fillId="0" borderId="17" xfId="0" applyFont="1" applyBorder="1" applyProtection="1"/>
    <xf numFmtId="4" fontId="10" fillId="3" borderId="36" xfId="0" applyNumberFormat="1" applyFont="1" applyFill="1" applyBorder="1" applyProtection="1"/>
    <xf numFmtId="4" fontId="10" fillId="3" borderId="38" xfId="0" applyNumberFormat="1" applyFont="1" applyFill="1" applyBorder="1" applyProtection="1"/>
    <xf numFmtId="4" fontId="11" fillId="0" borderId="53" xfId="0" applyNumberFormat="1" applyFont="1" applyBorder="1" applyProtection="1"/>
    <xf numFmtId="4" fontId="10" fillId="0" borderId="15" xfId="0" applyNumberFormat="1" applyFont="1" applyFill="1" applyBorder="1" applyProtection="1"/>
    <xf numFmtId="4" fontId="10" fillId="0" borderId="16" xfId="0" applyNumberFormat="1" applyFont="1" applyFill="1" applyBorder="1" applyProtection="1"/>
    <xf numFmtId="0" fontId="4" fillId="0" borderId="24" xfId="0" applyFont="1" applyBorder="1" applyAlignment="1" applyProtection="1">
      <alignment horizontal="centerContinuous" vertical="center"/>
    </xf>
    <xf numFmtId="4" fontId="3" fillId="0" borderId="32" xfId="0" applyNumberFormat="1" applyFont="1" applyBorder="1" applyAlignment="1" applyProtection="1">
      <alignment vertical="center"/>
    </xf>
    <xf numFmtId="4" fontId="3" fillId="0" borderId="33" xfId="0" applyNumberFormat="1" applyFont="1" applyBorder="1" applyAlignment="1" applyProtection="1">
      <alignment vertical="center"/>
    </xf>
    <xf numFmtId="4" fontId="9" fillId="0" borderId="24" xfId="0" applyNumberFormat="1" applyFont="1" applyBorder="1" applyAlignment="1" applyProtection="1">
      <alignment vertical="center"/>
    </xf>
    <xf numFmtId="4" fontId="3" fillId="0" borderId="92" xfId="0" applyNumberFormat="1" applyFont="1" applyBorder="1" applyAlignment="1" applyProtection="1">
      <alignment vertical="center"/>
    </xf>
    <xf numFmtId="4" fontId="3" fillId="0" borderId="7" xfId="0" applyNumberFormat="1" applyFont="1" applyBorder="1" applyAlignment="1" applyProtection="1">
      <alignment vertical="center"/>
    </xf>
    <xf numFmtId="4" fontId="3" fillId="0" borderId="101" xfId="0" applyNumberFormat="1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centerContinuous" vertical="center"/>
    </xf>
    <xf numFmtId="4" fontId="9" fillId="0" borderId="42" xfId="0" applyNumberFormat="1" applyFont="1" applyBorder="1" applyProtection="1"/>
    <xf numFmtId="4" fontId="9" fillId="0" borderId="43" xfId="0" applyNumberFormat="1" applyFont="1" applyBorder="1" applyProtection="1"/>
    <xf numFmtId="4" fontId="3" fillId="0" borderId="34" xfId="0" applyNumberFormat="1" applyFont="1" applyBorder="1" applyAlignment="1" applyProtection="1">
      <alignment vertical="center"/>
    </xf>
    <xf numFmtId="4" fontId="9" fillId="0" borderId="42" xfId="1" applyNumberFormat="1" applyFont="1" applyBorder="1" applyProtection="1"/>
    <xf numFmtId="4" fontId="9" fillId="0" borderId="43" xfId="1" applyNumberFormat="1" applyFont="1" applyBorder="1" applyProtection="1"/>
    <xf numFmtId="0" fontId="4" fillId="0" borderId="60" xfId="0" applyFont="1" applyBorder="1" applyAlignment="1" applyProtection="1">
      <alignment horizontal="centerContinuous" vertical="center"/>
    </xf>
    <xf numFmtId="4" fontId="9" fillId="0" borderId="63" xfId="0" applyNumberFormat="1" applyFont="1" applyBorder="1" applyProtection="1"/>
    <xf numFmtId="4" fontId="9" fillId="0" borderId="64" xfId="0" applyNumberFormat="1" applyFont="1" applyBorder="1" applyProtection="1"/>
    <xf numFmtId="4" fontId="3" fillId="0" borderId="60" xfId="0" applyNumberFormat="1" applyFont="1" applyBorder="1" applyAlignment="1" applyProtection="1">
      <alignment vertical="center"/>
    </xf>
    <xf numFmtId="4" fontId="9" fillId="3" borderId="49" xfId="1" applyNumberFormat="1" applyFont="1" applyFill="1" applyBorder="1" applyProtection="1"/>
    <xf numFmtId="4" fontId="9" fillId="3" borderId="51" xfId="1" applyNumberFormat="1" applyFont="1" applyFill="1" applyBorder="1" applyProtection="1"/>
    <xf numFmtId="0" fontId="4" fillId="0" borderId="65" xfId="0" applyFont="1" applyBorder="1" applyProtection="1"/>
    <xf numFmtId="4" fontId="9" fillId="0" borderId="63" xfId="1" applyNumberFormat="1" applyFont="1" applyBorder="1" applyProtection="1"/>
    <xf numFmtId="4" fontId="9" fillId="0" borderId="64" xfId="1" applyNumberFormat="1" applyFont="1" applyBorder="1" applyProtection="1"/>
    <xf numFmtId="0" fontId="4" fillId="4" borderId="24" xfId="0" applyFont="1" applyFill="1" applyBorder="1" applyAlignment="1" applyProtection="1">
      <alignment horizontal="centerContinuous" vertical="center"/>
    </xf>
    <xf numFmtId="4" fontId="4" fillId="4" borderId="31" xfId="0" applyNumberFormat="1" applyFont="1" applyFill="1" applyBorder="1" applyProtection="1"/>
    <xf numFmtId="4" fontId="4" fillId="4" borderId="33" xfId="0" applyNumberFormat="1" applyFont="1" applyFill="1" applyBorder="1" applyProtection="1"/>
    <xf numFmtId="4" fontId="4" fillId="4" borderId="29" xfId="0" applyNumberFormat="1" applyFont="1" applyFill="1" applyBorder="1" applyAlignment="1" applyProtection="1">
      <alignment vertical="center"/>
    </xf>
    <xf numFmtId="4" fontId="4" fillId="4" borderId="31" xfId="1" applyNumberFormat="1" applyFont="1" applyFill="1" applyBorder="1" applyProtection="1"/>
    <xf numFmtId="4" fontId="4" fillId="4" borderId="20" xfId="1" applyNumberFormat="1" applyFont="1" applyFill="1" applyBorder="1" applyProtection="1"/>
    <xf numFmtId="4" fontId="4" fillId="4" borderId="7" xfId="0" applyNumberFormat="1" applyFont="1" applyFill="1" applyBorder="1" applyProtection="1"/>
    <xf numFmtId="0" fontId="4" fillId="4" borderId="60" xfId="0" applyFont="1" applyFill="1" applyBorder="1" applyAlignment="1" applyProtection="1">
      <alignment horizontal="centerContinuous" vertical="center"/>
    </xf>
    <xf numFmtId="4" fontId="4" fillId="4" borderId="74" xfId="0" applyNumberFormat="1" applyFont="1" applyFill="1" applyBorder="1" applyProtection="1"/>
    <xf numFmtId="4" fontId="4" fillId="4" borderId="75" xfId="0" applyNumberFormat="1" applyFont="1" applyFill="1" applyBorder="1" applyProtection="1"/>
    <xf numFmtId="4" fontId="4" fillId="4" borderId="60" xfId="0" applyNumberFormat="1" applyFont="1" applyFill="1" applyBorder="1" applyAlignment="1" applyProtection="1">
      <alignment vertical="center"/>
    </xf>
    <xf numFmtId="4" fontId="4" fillId="4" borderId="61" xfId="1" applyNumberFormat="1" applyFont="1" applyFill="1" applyBorder="1" applyProtection="1"/>
    <xf numFmtId="4" fontId="4" fillId="4" borderId="64" xfId="1" applyNumberFormat="1" applyFont="1" applyFill="1" applyBorder="1" applyProtection="1"/>
    <xf numFmtId="0" fontId="4" fillId="4" borderId="60" xfId="0" applyFont="1" applyFill="1" applyBorder="1" applyProtection="1"/>
    <xf numFmtId="4" fontId="4" fillId="4" borderId="63" xfId="1" applyNumberFormat="1" applyFont="1" applyFill="1" applyBorder="1" applyProtection="1"/>
    <xf numFmtId="165" fontId="4" fillId="0" borderId="24" xfId="0" applyNumberFormat="1" applyFont="1" applyBorder="1" applyAlignment="1" applyProtection="1">
      <alignment horizontal="center"/>
    </xf>
    <xf numFmtId="4" fontId="4" fillId="5" borderId="31" xfId="0" applyNumberFormat="1" applyFont="1" applyFill="1" applyBorder="1" applyProtection="1"/>
    <xf numFmtId="1" fontId="4" fillId="0" borderId="24" xfId="0" applyNumberFormat="1" applyFont="1" applyBorder="1" applyAlignment="1" applyProtection="1">
      <alignment horizontal="center"/>
    </xf>
    <xf numFmtId="4" fontId="3" fillId="3" borderId="44" xfId="0" applyNumberFormat="1" applyFont="1" applyFill="1" applyBorder="1" applyProtection="1"/>
    <xf numFmtId="4" fontId="4" fillId="5" borderId="32" xfId="0" applyNumberFormat="1" applyFont="1" applyFill="1" applyBorder="1" applyProtection="1"/>
    <xf numFmtId="4" fontId="3" fillId="3" borderId="31" xfId="0" applyNumberFormat="1" applyFont="1" applyFill="1" applyBorder="1" applyProtection="1"/>
    <xf numFmtId="4" fontId="3" fillId="3" borderId="33" xfId="0" applyNumberFormat="1" applyFont="1" applyFill="1" applyBorder="1" applyProtection="1"/>
    <xf numFmtId="4" fontId="4" fillId="0" borderId="32" xfId="0" applyNumberFormat="1" applyFont="1" applyBorder="1" applyProtection="1"/>
    <xf numFmtId="4" fontId="3" fillId="5" borderId="31" xfId="0" applyNumberFormat="1" applyFont="1" applyFill="1" applyBorder="1" applyProtection="1"/>
    <xf numFmtId="4" fontId="3" fillId="5" borderId="32" xfId="0" applyNumberFormat="1" applyFont="1" applyFill="1" applyBorder="1" applyProtection="1"/>
    <xf numFmtId="1" fontId="4" fillId="0" borderId="29" xfId="0" applyNumberFormat="1" applyFont="1" applyBorder="1" applyAlignment="1" applyProtection="1">
      <alignment horizontal="center"/>
    </xf>
    <xf numFmtId="4" fontId="3" fillId="3" borderId="43" xfId="1" applyNumberFormat="1" applyFont="1" applyFill="1" applyBorder="1" applyProtection="1"/>
    <xf numFmtId="4" fontId="3" fillId="0" borderId="33" xfId="0" applyNumberFormat="1" applyFont="1" applyBorder="1" applyProtection="1"/>
    <xf numFmtId="4" fontId="3" fillId="3" borderId="33" xfId="1" applyNumberFormat="1" applyFont="1" applyFill="1" applyBorder="1" applyProtection="1"/>
    <xf numFmtId="4" fontId="3" fillId="5" borderId="36" xfId="0" applyNumberFormat="1" applyFont="1" applyFill="1" applyBorder="1" applyProtection="1"/>
    <xf numFmtId="4" fontId="3" fillId="0" borderId="38" xfId="0" applyNumberFormat="1" applyFont="1" applyBorder="1" applyProtection="1"/>
    <xf numFmtId="1" fontId="4" fillId="0" borderId="35" xfId="0" applyNumberFormat="1" applyFont="1" applyBorder="1" applyAlignment="1" applyProtection="1">
      <alignment horizontal="center"/>
    </xf>
    <xf numFmtId="4" fontId="3" fillId="3" borderId="36" xfId="0" applyNumberFormat="1" applyFont="1" applyFill="1" applyBorder="1" applyProtection="1"/>
    <xf numFmtId="4" fontId="3" fillId="3" borderId="38" xfId="1" applyNumberFormat="1" applyFont="1" applyFill="1" applyBorder="1" applyProtection="1"/>
    <xf numFmtId="165" fontId="4" fillId="0" borderId="88" xfId="0" applyNumberFormat="1" applyFont="1" applyBorder="1" applyAlignment="1" applyProtection="1">
      <alignment horizontal="right"/>
    </xf>
    <xf numFmtId="4" fontId="3" fillId="5" borderId="37" xfId="0" applyNumberFormat="1" applyFont="1" applyFill="1" applyBorder="1" applyProtection="1"/>
    <xf numFmtId="0" fontId="4" fillId="4" borderId="72" xfId="0" quotePrefix="1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horizontal="right" vertical="center"/>
    </xf>
    <xf numFmtId="0" fontId="4" fillId="4" borderId="72" xfId="0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vertical="center"/>
    </xf>
    <xf numFmtId="4" fontId="17" fillId="0" borderId="31" xfId="0" applyNumberFormat="1" applyFont="1" applyFill="1" applyBorder="1" applyAlignment="1" applyProtection="1">
      <alignment horizontal="center" vertical="center"/>
    </xf>
    <xf numFmtId="4" fontId="17" fillId="0" borderId="33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4" fontId="3" fillId="0" borderId="37" xfId="0" applyNumberFormat="1" applyFont="1" applyBorder="1" applyAlignment="1" applyProtection="1">
      <alignment vertical="center"/>
    </xf>
    <xf numFmtId="4" fontId="3" fillId="0" borderId="38" xfId="0" applyNumberFormat="1" applyFont="1" applyBorder="1" applyAlignment="1" applyProtection="1">
      <alignment vertical="center"/>
    </xf>
    <xf numFmtId="4" fontId="17" fillId="0" borderId="36" xfId="0" applyNumberFormat="1" applyFont="1" applyFill="1" applyBorder="1" applyAlignment="1" applyProtection="1">
      <alignment horizontal="center" vertical="center"/>
    </xf>
    <xf numFmtId="4" fontId="17" fillId="0" borderId="38" xfId="0" applyNumberFormat="1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Protection="1"/>
    <xf numFmtId="0" fontId="4" fillId="4" borderId="77" xfId="0" quotePrefix="1" applyFont="1" applyFill="1" applyBorder="1" applyAlignment="1" applyProtection="1">
      <alignment horizontal="right" vertical="center"/>
    </xf>
    <xf numFmtId="4" fontId="3" fillId="4" borderId="78" xfId="0" applyNumberFormat="1" applyFont="1" applyFill="1" applyBorder="1" applyAlignment="1" applyProtection="1">
      <alignment horizontal="right" vertical="center"/>
    </xf>
    <xf numFmtId="4" fontId="3" fillId="4" borderId="79" xfId="0" applyNumberFormat="1" applyFont="1" applyFill="1" applyBorder="1" applyAlignment="1" applyProtection="1">
      <alignment horizontal="right" vertical="center"/>
    </xf>
    <xf numFmtId="0" fontId="4" fillId="4" borderId="77" xfId="0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vertical="center"/>
    </xf>
    <xf numFmtId="0" fontId="4" fillId="4" borderId="81" xfId="0" quotePrefix="1" applyFont="1" applyFill="1" applyBorder="1" applyAlignment="1" applyProtection="1">
      <alignment horizontal="right" vertical="center"/>
    </xf>
    <xf numFmtId="4" fontId="3" fillId="4" borderId="82" xfId="0" quotePrefix="1" applyNumberFormat="1" applyFont="1" applyFill="1" applyBorder="1" applyAlignment="1" applyProtection="1">
      <alignment horizontal="right" vertical="center"/>
    </xf>
    <xf numFmtId="4" fontId="3" fillId="4" borderId="83" xfId="0" quotePrefix="1" applyNumberFormat="1" applyFont="1" applyFill="1" applyBorder="1" applyAlignment="1" applyProtection="1">
      <alignment horizontal="right" vertical="center"/>
    </xf>
    <xf numFmtId="0" fontId="4" fillId="4" borderId="81" xfId="0" applyFont="1" applyFill="1" applyBorder="1" applyAlignment="1" applyProtection="1">
      <alignment horizontal="right" vertical="center"/>
    </xf>
    <xf numFmtId="4" fontId="3" fillId="4" borderId="83" xfId="0" applyNumberFormat="1" applyFont="1" applyFill="1" applyBorder="1" applyAlignment="1" applyProtection="1">
      <alignment vertical="center"/>
    </xf>
    <xf numFmtId="4" fontId="3" fillId="4" borderId="84" xfId="0" applyNumberFormat="1" applyFont="1" applyFill="1" applyBorder="1" applyAlignment="1" applyProtection="1">
      <alignment vertical="center"/>
    </xf>
    <xf numFmtId="0" fontId="12" fillId="4" borderId="17" xfId="0" quotePrefix="1" applyFont="1" applyFill="1" applyBorder="1" applyAlignment="1" applyProtection="1">
      <alignment horizontal="right" vertical="center"/>
    </xf>
    <xf numFmtId="4" fontId="16" fillId="4" borderId="15" xfId="0" applyNumberFormat="1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horizontal="right" vertical="center"/>
    </xf>
    <xf numFmtId="0" fontId="12" fillId="4" borderId="17" xfId="0" applyFont="1" applyFill="1" applyBorder="1" applyAlignment="1" applyProtection="1">
      <alignment horizontal="right" vertical="center"/>
    </xf>
    <xf numFmtId="4" fontId="16" fillId="3" borderId="36" xfId="0" applyNumberFormat="1" applyFont="1" applyFill="1" applyBorder="1" applyAlignment="1" applyProtection="1">
      <alignment vertical="center"/>
    </xf>
    <xf numFmtId="4" fontId="16" fillId="3" borderId="38" xfId="0" applyNumberFormat="1" applyFont="1" applyFill="1" applyBorder="1" applyAlignment="1" applyProtection="1">
      <alignment vertical="center"/>
    </xf>
    <xf numFmtId="0" fontId="12" fillId="4" borderId="53" xfId="0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vertical="center"/>
    </xf>
    <xf numFmtId="4" fontId="16" fillId="4" borderId="16" xfId="0" applyNumberFormat="1" applyFont="1" applyFill="1" applyBorder="1" applyAlignment="1" applyProtection="1">
      <alignment vertical="center"/>
    </xf>
    <xf numFmtId="4" fontId="3" fillId="4" borderId="73" xfId="0" quotePrefix="1" applyNumberFormat="1" applyFont="1" applyFill="1" applyBorder="1" applyAlignment="1" applyProtection="1">
      <alignment horizontal="right" vertical="center"/>
    </xf>
    <xf numFmtId="4" fontId="3" fillId="4" borderId="74" xfId="0" quotePrefix="1" applyNumberFormat="1" applyFont="1" applyFill="1" applyBorder="1" applyAlignment="1" applyProtection="1">
      <alignment horizontal="right" vertical="center"/>
    </xf>
    <xf numFmtId="0" fontId="12" fillId="4" borderId="105" xfId="0" quotePrefix="1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horizontal="right" vertical="center"/>
    </xf>
    <xf numFmtId="0" fontId="12" fillId="4" borderId="105" xfId="0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4" fontId="4" fillId="0" borderId="42" xfId="0" applyNumberFormat="1" applyFont="1" applyBorder="1" applyAlignment="1" applyProtection="1">
      <alignment horizontal="centerContinuous"/>
    </xf>
    <xf numFmtId="4" fontId="4" fillId="0" borderId="43" xfId="0" applyNumberFormat="1" applyFont="1" applyBorder="1" applyAlignment="1" applyProtection="1">
      <alignment horizontal="centerContinuous"/>
    </xf>
    <xf numFmtId="4" fontId="4" fillId="3" borderId="44" xfId="1" applyNumberFormat="1" applyFont="1" applyFill="1" applyBorder="1" applyProtection="1"/>
    <xf numFmtId="4" fontId="4" fillId="3" borderId="43" xfId="1" applyNumberFormat="1" applyFont="1" applyFill="1" applyBorder="1" applyProtection="1"/>
    <xf numFmtId="0" fontId="4" fillId="0" borderId="89" xfId="0" applyFont="1" applyBorder="1" applyProtection="1"/>
    <xf numFmtId="4" fontId="13" fillId="0" borderId="54" xfId="0" applyNumberFormat="1" applyFont="1" applyBorder="1" applyProtection="1"/>
    <xf numFmtId="4" fontId="13" fillId="0" borderId="43" xfId="0" applyNumberFormat="1" applyFont="1" applyBorder="1" applyProtection="1"/>
    <xf numFmtId="4" fontId="4" fillId="0" borderId="55" xfId="0" applyNumberFormat="1" applyFont="1" applyBorder="1" applyAlignment="1" applyProtection="1">
      <alignment horizontal="centerContinuous"/>
    </xf>
    <xf numFmtId="4" fontId="4" fillId="0" borderId="56" xfId="0" applyNumberFormat="1" applyFont="1" applyBorder="1" applyAlignment="1" applyProtection="1">
      <alignment horizontal="centerContinuous"/>
    </xf>
    <xf numFmtId="4" fontId="4" fillId="3" borderId="31" xfId="1" applyNumberFormat="1" applyFont="1" applyFill="1" applyBorder="1" applyProtection="1"/>
    <xf numFmtId="4" fontId="4" fillId="3" borderId="33" xfId="1" applyNumberFormat="1" applyFont="1" applyFill="1" applyBorder="1" applyProtection="1"/>
    <xf numFmtId="4" fontId="4" fillId="3" borderId="61" xfId="1" applyNumberFormat="1" applyFont="1" applyFill="1" applyBorder="1" applyProtection="1"/>
    <xf numFmtId="4" fontId="4" fillId="3" borderId="64" xfId="1" applyNumberFormat="1" applyFont="1" applyFill="1" applyBorder="1" applyProtection="1"/>
    <xf numFmtId="0" fontId="21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21" fillId="0" borderId="0" xfId="0" applyFont="1" applyBorder="1" applyProtection="1"/>
    <xf numFmtId="0" fontId="22" fillId="0" borderId="0" xfId="0" applyFont="1" applyBorder="1" applyProtection="1"/>
    <xf numFmtId="0" fontId="21" fillId="3" borderId="57" xfId="0" applyFont="1" applyFill="1" applyBorder="1" applyAlignment="1" applyProtection="1">
      <alignment horizontal="left" vertical="center"/>
    </xf>
    <xf numFmtId="0" fontId="7" fillId="3" borderId="58" xfId="0" applyFont="1" applyFill="1" applyBorder="1" applyAlignment="1" applyProtection="1">
      <alignment horizontal="left" vertical="center"/>
    </xf>
    <xf numFmtId="0" fontId="22" fillId="3" borderId="58" xfId="0" applyFont="1" applyFill="1" applyBorder="1" applyProtection="1"/>
    <xf numFmtId="0" fontId="22" fillId="3" borderId="59" xfId="0" applyFont="1" applyFill="1" applyBorder="1" applyProtection="1"/>
    <xf numFmtId="0" fontId="21" fillId="6" borderId="57" xfId="0" applyFont="1" applyFill="1" applyBorder="1" applyAlignment="1" applyProtection="1">
      <alignment horizontal="left" vertical="center"/>
    </xf>
    <xf numFmtId="0" fontId="7" fillId="6" borderId="58" xfId="0" applyFont="1" applyFill="1" applyBorder="1" applyAlignment="1" applyProtection="1">
      <alignment horizontal="left" vertical="center"/>
    </xf>
    <xf numFmtId="0" fontId="22" fillId="6" borderId="58" xfId="0" applyFont="1" applyFill="1" applyBorder="1" applyProtection="1"/>
    <xf numFmtId="0" fontId="22" fillId="6" borderId="59" xfId="0" applyFont="1" applyFill="1" applyBorder="1" applyProtection="1"/>
    <xf numFmtId="38" fontId="4" fillId="0" borderId="0" xfId="0" applyNumberFormat="1" applyFont="1" applyProtection="1"/>
    <xf numFmtId="0" fontId="0" fillId="0" borderId="0" xfId="0" applyFill="1" applyProtection="1"/>
    <xf numFmtId="0" fontId="7" fillId="0" borderId="107" xfId="0" applyFont="1" applyFill="1" applyBorder="1" applyAlignment="1" applyProtection="1">
      <alignment horizontal="center" vertical="center" wrapText="1"/>
    </xf>
    <xf numFmtId="4" fontId="4" fillId="7" borderId="108" xfId="0" applyNumberFormat="1" applyFont="1" applyFill="1" applyBorder="1" applyProtection="1">
      <protection locked="0"/>
    </xf>
    <xf numFmtId="4" fontId="4" fillId="7" borderId="92" xfId="0" applyNumberFormat="1" applyFont="1" applyFill="1" applyBorder="1" applyProtection="1">
      <protection locked="0"/>
    </xf>
    <xf numFmtId="4" fontId="4" fillId="7" borderId="7" xfId="0" applyNumberFormat="1" applyFont="1" applyFill="1" applyBorder="1" applyProtection="1">
      <protection locked="0"/>
    </xf>
    <xf numFmtId="9" fontId="27" fillId="0" borderId="6" xfId="0" applyNumberFormat="1" applyFont="1" applyFill="1" applyBorder="1" applyAlignment="1" applyProtection="1">
      <alignment horizontal="left" indent="1"/>
    </xf>
    <xf numFmtId="4" fontId="4" fillId="7" borderId="14" xfId="0" applyNumberFormat="1" applyFont="1" applyFill="1" applyBorder="1" applyProtection="1">
      <protection locked="0"/>
    </xf>
    <xf numFmtId="4" fontId="4" fillId="7" borderId="15" xfId="0" applyNumberFormat="1" applyFont="1" applyFill="1" applyBorder="1" applyProtection="1">
      <protection locked="0"/>
    </xf>
    <xf numFmtId="4" fontId="4" fillId="7" borderId="16" xfId="0" applyNumberFormat="1" applyFont="1" applyFill="1" applyBorder="1" applyProtection="1">
      <protection locked="0"/>
    </xf>
    <xf numFmtId="9" fontId="27" fillId="0" borderId="94" xfId="0" applyNumberFormat="1" applyFont="1" applyFill="1" applyBorder="1" applyAlignment="1" applyProtection="1">
      <alignment horizontal="left" indent="1"/>
    </xf>
    <xf numFmtId="4" fontId="4" fillId="7" borderId="108" xfId="0" applyNumberFormat="1" applyFont="1" applyFill="1" applyBorder="1" applyAlignment="1" applyProtection="1">
      <alignment vertical="center"/>
      <protection locked="0"/>
    </xf>
    <xf numFmtId="4" fontId="4" fillId="7" borderId="92" xfId="0" applyNumberFormat="1" applyFont="1" applyFill="1" applyBorder="1" applyAlignment="1" applyProtection="1">
      <alignment vertical="center"/>
      <protection locked="0"/>
    </xf>
    <xf numFmtId="4" fontId="4" fillId="7" borderId="7" xfId="0" applyNumberFormat="1" applyFont="1" applyFill="1" applyBorder="1" applyAlignment="1" applyProtection="1">
      <alignment vertical="center"/>
      <protection locked="0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indent="1"/>
    </xf>
    <xf numFmtId="0" fontId="27" fillId="0" borderId="94" xfId="0" applyFont="1" applyFill="1" applyBorder="1" applyAlignment="1" applyProtection="1">
      <alignment horizontal="left" indent="1"/>
    </xf>
    <xf numFmtId="0" fontId="21" fillId="0" borderId="0" xfId="0" applyFont="1" applyFill="1" applyProtection="1"/>
    <xf numFmtId="0" fontId="4" fillId="0" borderId="6" xfId="0" applyFont="1" applyBorder="1" applyAlignment="1" applyProtection="1">
      <alignment horizontal="left" wrapText="1" indent="1"/>
    </xf>
    <xf numFmtId="0" fontId="4" fillId="0" borderId="114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>
      <alignment horizontal="left" wrapText="1" indent="1"/>
    </xf>
    <xf numFmtId="4" fontId="4" fillId="7" borderId="18" xfId="0" applyNumberFormat="1" applyFont="1" applyFill="1" applyBorder="1" applyProtection="1">
      <protection locked="0"/>
    </xf>
    <xf numFmtId="4" fontId="4" fillId="7" borderId="102" xfId="0" applyNumberFormat="1" applyFont="1" applyFill="1" applyBorder="1" applyProtection="1">
      <protection locked="0"/>
    </xf>
    <xf numFmtId="4" fontId="4" fillId="7" borderId="11" xfId="0" applyNumberFormat="1" applyFont="1" applyFill="1" applyBorder="1" applyProtection="1">
      <protection locked="0"/>
    </xf>
    <xf numFmtId="0" fontId="27" fillId="0" borderId="10" xfId="0" applyFont="1" applyBorder="1" applyAlignment="1" applyProtection="1">
      <alignment horizontal="left" indent="1"/>
    </xf>
    <xf numFmtId="0" fontId="27" fillId="0" borderId="10" xfId="0" applyFont="1" applyFill="1" applyBorder="1" applyAlignment="1" applyProtection="1">
      <alignment horizontal="left" indent="1"/>
    </xf>
    <xf numFmtId="0" fontId="28" fillId="7" borderId="134" xfId="0" applyFont="1" applyFill="1" applyBorder="1" applyAlignment="1" applyProtection="1">
      <alignment horizontal="left" vertical="center"/>
    </xf>
    <xf numFmtId="168" fontId="18" fillId="7" borderId="0" xfId="0" applyNumberFormat="1" applyFont="1" applyFill="1" applyBorder="1" applyAlignment="1" applyProtection="1">
      <alignment horizontal="right" vertical="top"/>
      <protection locked="0"/>
    </xf>
    <xf numFmtId="0" fontId="22" fillId="0" borderId="130" xfId="0" applyFont="1" applyBorder="1" applyAlignment="1" applyProtection="1">
      <alignment horizontal="left"/>
    </xf>
    <xf numFmtId="0" fontId="22" fillId="0" borderId="131" xfId="0" applyFont="1" applyBorder="1" applyAlignment="1" applyProtection="1">
      <alignment horizontal="left"/>
    </xf>
    <xf numFmtId="0" fontId="22" fillId="0" borderId="132" xfId="0" applyFont="1" applyBorder="1" applyAlignment="1" applyProtection="1">
      <alignment horizontal="left"/>
    </xf>
    <xf numFmtId="0" fontId="22" fillId="0" borderId="0" xfId="0" applyFont="1" applyAlignment="1" applyProtection="1">
      <alignment vertical="center"/>
    </xf>
    <xf numFmtId="0" fontId="4" fillId="0" borderId="12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38" fontId="29" fillId="0" borderId="4" xfId="0" applyNumberFormat="1" applyFont="1" applyBorder="1" applyAlignment="1" applyProtection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</xf>
    <xf numFmtId="38" fontId="29" fillId="0" borderId="23" xfId="0" applyNumberFormat="1" applyFont="1" applyBorder="1" applyAlignment="1" applyProtection="1">
      <alignment horizontal="center" vertical="center"/>
    </xf>
    <xf numFmtId="164" fontId="29" fillId="2" borderId="27" xfId="0" applyNumberFormat="1" applyFont="1" applyFill="1" applyBorder="1" applyAlignment="1" applyProtection="1">
      <alignment vertical="center"/>
    </xf>
    <xf numFmtId="164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1" applyNumberFormat="1" applyFont="1" applyBorder="1" applyAlignment="1" applyProtection="1">
      <alignment horizontal="left" indent="1"/>
    </xf>
    <xf numFmtId="4" fontId="27" fillId="0" borderId="33" xfId="1" applyNumberFormat="1" applyFont="1" applyFill="1" applyBorder="1" applyAlignment="1" applyProtection="1">
      <alignment horizontal="left" indent="1"/>
    </xf>
    <xf numFmtId="4" fontId="27" fillId="0" borderId="33" xfId="1" applyNumberFormat="1" applyFont="1" applyBorder="1" applyAlignment="1" applyProtection="1">
      <alignment horizontal="left" indent="1"/>
    </xf>
    <xf numFmtId="4" fontId="27" fillId="0" borderId="30" xfId="1" applyNumberFormat="1" applyFont="1" applyFill="1" applyBorder="1" applyAlignment="1" applyProtection="1">
      <alignment horizontal="left" indent="1"/>
    </xf>
    <xf numFmtId="0" fontId="30" fillId="0" borderId="0" xfId="0" applyFont="1" applyProtection="1"/>
    <xf numFmtId="4" fontId="27" fillId="0" borderId="64" xfId="1" applyNumberFormat="1" applyFont="1" applyBorder="1" applyAlignment="1" applyProtection="1">
      <alignment horizontal="left" indent="1"/>
    </xf>
    <xf numFmtId="4" fontId="27" fillId="0" borderId="30" xfId="0" applyNumberFormat="1" applyFont="1" applyBorder="1" applyAlignment="1" applyProtection="1">
      <alignment horizontal="left" vertical="center" indent="1"/>
    </xf>
    <xf numFmtId="0" fontId="22" fillId="0" borderId="40" xfId="0" applyFont="1" applyBorder="1" applyProtection="1"/>
    <xf numFmtId="4" fontId="22" fillId="0" borderId="32" xfId="0" applyNumberFormat="1" applyFont="1" applyBorder="1" applyProtection="1"/>
    <xf numFmtId="4" fontId="22" fillId="0" borderId="33" xfId="0" applyNumberFormat="1" applyFont="1" applyBorder="1" applyProtection="1"/>
    <xf numFmtId="4" fontId="27" fillId="0" borderId="33" xfId="0" applyNumberFormat="1" applyFont="1" applyBorder="1" applyAlignment="1" applyProtection="1">
      <alignment horizontal="left" indent="1"/>
    </xf>
    <xf numFmtId="0" fontId="22" fillId="0" borderId="41" xfId="0" applyFont="1" applyBorder="1" applyProtection="1"/>
    <xf numFmtId="4" fontId="22" fillId="0" borderId="42" xfId="0" applyNumberFormat="1" applyFont="1" applyBorder="1" applyProtection="1"/>
    <xf numFmtId="4" fontId="22" fillId="0" borderId="43" xfId="0" applyNumberFormat="1" applyFont="1" applyBorder="1" applyProtection="1"/>
    <xf numFmtId="0" fontId="24" fillId="0" borderId="40" xfId="0" applyFont="1" applyBorder="1" applyProtection="1"/>
    <xf numFmtId="4" fontId="24" fillId="0" borderId="32" xfId="0" applyNumberFormat="1" applyFont="1" applyBorder="1" applyProtection="1"/>
    <xf numFmtId="4" fontId="24" fillId="0" borderId="33" xfId="0" applyNumberFormat="1" applyFont="1" applyBorder="1" applyProtection="1"/>
    <xf numFmtId="4" fontId="31" fillId="0" borderId="42" xfId="0" quotePrefix="1" applyNumberFormat="1" applyFont="1" applyBorder="1" applyAlignment="1" applyProtection="1">
      <alignment horizontal="right"/>
    </xf>
    <xf numFmtId="4" fontId="31" fillId="0" borderId="43" xfId="0" quotePrefix="1" applyNumberFormat="1" applyFont="1" applyBorder="1" applyAlignment="1" applyProtection="1">
      <alignment horizontal="right"/>
    </xf>
    <xf numFmtId="0" fontId="3" fillId="0" borderId="24" xfId="0" applyFont="1" applyBorder="1" applyProtection="1"/>
    <xf numFmtId="4" fontId="31" fillId="0" borderId="32" xfId="0" quotePrefix="1" applyNumberFormat="1" applyFont="1" applyBorder="1" applyAlignment="1" applyProtection="1">
      <alignment horizontal="right"/>
    </xf>
    <xf numFmtId="4" fontId="31" fillId="0" borderId="33" xfId="0" quotePrefix="1" applyNumberFormat="1" applyFont="1" applyBorder="1" applyAlignment="1" applyProtection="1">
      <alignment horizontal="right"/>
    </xf>
    <xf numFmtId="4" fontId="32" fillId="0" borderId="20" xfId="0" quotePrefix="1" applyNumberFormat="1" applyFont="1" applyBorder="1" applyAlignment="1" applyProtection="1">
      <alignment horizontal="right"/>
    </xf>
    <xf numFmtId="4" fontId="32" fillId="0" borderId="7" xfId="0" quotePrefix="1" applyNumberFormat="1" applyFont="1" applyBorder="1" applyAlignment="1" applyProtection="1">
      <alignment horizontal="right"/>
    </xf>
    <xf numFmtId="4" fontId="32" fillId="0" borderId="63" xfId="0" quotePrefix="1" applyNumberFormat="1" applyFont="1" applyBorder="1" applyAlignment="1" applyProtection="1">
      <alignment horizontal="right"/>
    </xf>
    <xf numFmtId="4" fontId="32" fillId="0" borderId="64" xfId="0" quotePrefix="1" applyNumberFormat="1" applyFont="1" applyBorder="1" applyAlignment="1" applyProtection="1">
      <alignment horizontal="right"/>
    </xf>
    <xf numFmtId="4" fontId="27" fillId="0" borderId="64" xfId="0" quotePrefix="1" applyNumberFormat="1" applyFont="1" applyBorder="1" applyAlignment="1" applyProtection="1">
      <alignment horizontal="left" indent="1"/>
    </xf>
    <xf numFmtId="4" fontId="27" fillId="0" borderId="97" xfId="0" applyNumberFormat="1" applyFont="1" applyFill="1" applyBorder="1" applyAlignment="1" applyProtection="1">
      <alignment horizontal="left" vertical="center" indent="1"/>
    </xf>
    <xf numFmtId="4" fontId="27" fillId="0" borderId="62" xfId="0" applyNumberFormat="1" applyFont="1" applyFill="1" applyBorder="1" applyAlignment="1" applyProtection="1">
      <alignment horizontal="left" indent="1"/>
    </xf>
    <xf numFmtId="4" fontId="27" fillId="0" borderId="30" xfId="0" applyNumberFormat="1" applyFont="1" applyFill="1" applyBorder="1" applyAlignment="1" applyProtection="1">
      <alignment horizontal="left" vertical="center" indent="1"/>
    </xf>
    <xf numFmtId="4" fontId="3" fillId="0" borderId="32" xfId="0" quotePrefix="1" applyNumberFormat="1" applyFont="1" applyBorder="1" applyAlignment="1" applyProtection="1">
      <alignment horizontal="right"/>
    </xf>
    <xf numFmtId="4" fontId="3" fillId="0" borderId="33" xfId="0" quotePrefix="1" applyNumberFormat="1" applyFont="1" applyBorder="1" applyAlignment="1" applyProtection="1">
      <alignment horizontal="right"/>
    </xf>
    <xf numFmtId="4" fontId="3" fillId="0" borderId="20" xfId="0" quotePrefix="1" applyNumberFormat="1" applyFont="1" applyBorder="1" applyAlignment="1" applyProtection="1">
      <alignment horizontal="right"/>
    </xf>
    <xf numFmtId="4" fontId="3" fillId="0" borderId="7" xfId="0" quotePrefix="1" applyNumberFormat="1" applyFont="1" applyBorder="1" applyAlignment="1" applyProtection="1">
      <alignment horizontal="right"/>
    </xf>
    <xf numFmtId="4" fontId="27" fillId="0" borderId="51" xfId="1" quotePrefix="1" applyNumberFormat="1" applyFont="1" applyBorder="1" applyAlignment="1" applyProtection="1">
      <alignment horizontal="left" indent="1"/>
    </xf>
    <xf numFmtId="4" fontId="27" fillId="2" borderId="30" xfId="0" applyNumberFormat="1" applyFont="1" applyFill="1" applyBorder="1" applyAlignment="1" applyProtection="1">
      <alignment horizontal="left" vertical="center" indent="1"/>
    </xf>
    <xf numFmtId="0" fontId="22" fillId="0" borderId="53" xfId="0" applyFont="1" applyBorder="1" applyProtection="1"/>
    <xf numFmtId="4" fontId="22" fillId="0" borderId="52" xfId="0" applyNumberFormat="1" applyFont="1" applyBorder="1" applyProtection="1"/>
    <xf numFmtId="4" fontId="22" fillId="0" borderId="16" xfId="0" applyNumberFormat="1" applyFont="1" applyBorder="1" applyProtection="1"/>
    <xf numFmtId="4" fontId="27" fillId="0" borderId="16" xfId="0" applyNumberFormat="1" applyFont="1" applyBorder="1" applyAlignment="1" applyProtection="1">
      <alignment horizontal="left" indent="1"/>
    </xf>
    <xf numFmtId="0" fontId="22" fillId="0" borderId="29" xfId="0" applyFont="1" applyBorder="1" applyProtection="1"/>
    <xf numFmtId="4" fontId="27" fillId="0" borderId="101" xfId="0" applyNumberFormat="1" applyFont="1" applyBorder="1" applyAlignment="1" applyProtection="1">
      <alignment horizontal="left" vertical="center" indent="1"/>
    </xf>
    <xf numFmtId="0" fontId="22" fillId="0" borderId="54" xfId="0" applyFont="1" applyBorder="1" applyProtection="1"/>
    <xf numFmtId="4" fontId="27" fillId="0" borderId="64" xfId="1" applyNumberFormat="1" applyFont="1" applyFill="1" applyBorder="1" applyAlignment="1" applyProtection="1">
      <alignment horizontal="left" indent="1"/>
    </xf>
    <xf numFmtId="0" fontId="7" fillId="4" borderId="67" xfId="0" applyFont="1" applyFill="1" applyBorder="1" applyProtection="1"/>
    <xf numFmtId="4" fontId="7" fillId="4" borderId="68" xfId="0" applyNumberFormat="1" applyFont="1" applyFill="1" applyBorder="1" applyProtection="1"/>
    <xf numFmtId="4" fontId="7" fillId="4" borderId="69" xfId="0" applyNumberFormat="1" applyFont="1" applyFill="1" applyBorder="1" applyProtection="1"/>
    <xf numFmtId="4" fontId="7" fillId="4" borderId="92" xfId="0" applyNumberFormat="1" applyFont="1" applyFill="1" applyBorder="1" applyProtection="1"/>
    <xf numFmtId="4" fontId="7" fillId="4" borderId="6" xfId="0" applyNumberFormat="1" applyFont="1" applyFill="1" applyBorder="1" applyProtection="1"/>
    <xf numFmtId="0" fontId="7" fillId="4" borderId="70" xfId="0" applyFont="1" applyFill="1" applyBorder="1" applyProtection="1"/>
    <xf numFmtId="4" fontId="27" fillId="4" borderId="69" xfId="0" applyNumberFormat="1" applyFont="1" applyFill="1" applyBorder="1" applyAlignment="1" applyProtection="1">
      <alignment horizontal="left" indent="1"/>
    </xf>
    <xf numFmtId="0" fontId="4" fillId="4" borderId="24" xfId="0" applyFont="1" applyFill="1" applyBorder="1" applyProtection="1"/>
    <xf numFmtId="4" fontId="27" fillId="0" borderId="33" xfId="0" applyNumberFormat="1" applyFont="1" applyFill="1" applyBorder="1" applyAlignment="1" applyProtection="1">
      <alignment horizontal="left" indent="1"/>
    </xf>
    <xf numFmtId="4" fontId="27" fillId="0" borderId="62" xfId="1" applyNumberFormat="1" applyFont="1" applyFill="1" applyBorder="1" applyAlignment="1" applyProtection="1">
      <alignment horizontal="left" indent="1"/>
    </xf>
    <xf numFmtId="165" fontId="4" fillId="0" borderId="24" xfId="0" quotePrefix="1" applyNumberFormat="1" applyFont="1" applyBorder="1" applyAlignment="1" applyProtection="1">
      <alignment horizontal="center"/>
    </xf>
    <xf numFmtId="4" fontId="27" fillId="5" borderId="43" xfId="0" applyNumberFormat="1" applyFont="1" applyFill="1" applyBorder="1" applyAlignment="1" applyProtection="1">
      <alignment horizontal="left" indent="1"/>
    </xf>
    <xf numFmtId="0" fontId="21" fillId="0" borderId="0" xfId="0" applyFont="1" applyAlignment="1" applyProtection="1">
      <alignment vertical="center"/>
    </xf>
    <xf numFmtId="0" fontId="12" fillId="0" borderId="24" xfId="0" applyFont="1" applyBorder="1" applyAlignment="1" applyProtection="1">
      <alignment horizontal="left" indent="1"/>
    </xf>
    <xf numFmtId="4" fontId="12" fillId="3" borderId="44" xfId="0" applyNumberFormat="1" applyFont="1" applyFill="1" applyBorder="1" applyProtection="1"/>
    <xf numFmtId="4" fontId="12" fillId="3" borderId="43" xfId="0" applyNumberFormat="1" applyFont="1" applyFill="1" applyBorder="1" applyProtection="1"/>
    <xf numFmtId="0" fontId="3" fillId="0" borderId="24" xfId="0" applyFont="1" applyBorder="1" applyAlignment="1" applyProtection="1">
      <alignment horizontal="left" wrapText="1"/>
    </xf>
    <xf numFmtId="165" fontId="21" fillId="0" borderId="29" xfId="0" applyNumberFormat="1" applyFont="1" applyBorder="1" applyAlignment="1" applyProtection="1">
      <alignment horizontal="right"/>
    </xf>
    <xf numFmtId="4" fontId="7" fillId="0" borderId="32" xfId="0" applyNumberFormat="1" applyFont="1" applyBorder="1" applyProtection="1"/>
    <xf numFmtId="4" fontId="7" fillId="0" borderId="33" xfId="0" applyNumberFormat="1" applyFont="1" applyBorder="1" applyProtection="1"/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165" fontId="21" fillId="0" borderId="24" xfId="0" applyNumberFormat="1" applyFont="1" applyBorder="1" applyAlignment="1" applyProtection="1">
      <alignment horizontal="right"/>
    </xf>
    <xf numFmtId="4" fontId="12" fillId="3" borderId="44" xfId="1" applyNumberFormat="1" applyFont="1" applyFill="1" applyBorder="1" applyProtection="1"/>
    <xf numFmtId="4" fontId="12" fillId="3" borderId="45" xfId="1" applyNumberFormat="1" applyFont="1" applyFill="1" applyBorder="1" applyProtection="1"/>
    <xf numFmtId="4" fontId="12" fillId="3" borderId="91" xfId="1" applyNumberFormat="1" applyFont="1" applyFill="1" applyBorder="1" applyProtection="1"/>
    <xf numFmtId="4" fontId="12" fillId="3" borderId="93" xfId="1" applyNumberFormat="1" applyFont="1" applyFill="1" applyBorder="1" applyProtection="1"/>
    <xf numFmtId="165" fontId="4" fillId="0" borderId="35" xfId="0" quotePrefix="1" applyNumberFormat="1" applyFont="1" applyBorder="1" applyAlignment="1" applyProtection="1">
      <alignment horizontal="center"/>
    </xf>
    <xf numFmtId="4" fontId="27" fillId="0" borderId="38" xfId="0" applyNumberFormat="1" applyFont="1" applyBorder="1" applyAlignment="1" applyProtection="1">
      <alignment horizontal="left" indent="1"/>
    </xf>
    <xf numFmtId="4" fontId="27" fillId="4" borderId="75" xfId="0" applyNumberFormat="1" applyFont="1" applyFill="1" applyBorder="1" applyAlignment="1" applyProtection="1">
      <alignment horizontal="left" vertical="center" indent="1"/>
    </xf>
    <xf numFmtId="4" fontId="27" fillId="2" borderId="6" xfId="0" applyNumberFormat="1" applyFont="1" applyFill="1" applyBorder="1" applyAlignment="1" applyProtection="1">
      <alignment horizontal="left" vertical="center" indent="1"/>
    </xf>
    <xf numFmtId="4" fontId="27" fillId="0" borderId="43" xfId="1" applyNumberFormat="1" applyFont="1" applyFill="1" applyBorder="1" applyAlignment="1" applyProtection="1">
      <alignment horizontal="left" indent="1"/>
    </xf>
    <xf numFmtId="4" fontId="27" fillId="0" borderId="38" xfId="0" applyNumberFormat="1" applyFont="1" applyFill="1" applyBorder="1" applyAlignment="1" applyProtection="1">
      <alignment horizontal="left" indent="1"/>
    </xf>
    <xf numFmtId="4" fontId="27" fillId="4" borderId="84" xfId="0" applyNumberFormat="1" applyFont="1" applyFill="1" applyBorder="1" applyAlignment="1" applyProtection="1">
      <alignment horizontal="left" vertical="center" indent="1"/>
    </xf>
    <xf numFmtId="4" fontId="27" fillId="0" borderId="16" xfId="0" applyNumberFormat="1" applyFont="1" applyFill="1" applyBorder="1" applyAlignment="1" applyProtection="1">
      <alignment horizontal="left" vertical="center" indent="1"/>
    </xf>
    <xf numFmtId="0" fontId="33" fillId="0" borderId="0" xfId="0" applyFont="1" applyAlignment="1" applyProtection="1">
      <alignment vertical="center"/>
    </xf>
    <xf numFmtId="4" fontId="27" fillId="0" borderId="75" xfId="0" applyNumberFormat="1" applyFont="1" applyFill="1" applyBorder="1" applyAlignment="1" applyProtection="1">
      <alignment horizontal="left" vertical="center" indent="1"/>
    </xf>
    <xf numFmtId="4" fontId="27" fillId="4" borderId="106" xfId="0" applyNumberFormat="1" applyFont="1" applyFill="1" applyBorder="1" applyAlignment="1" applyProtection="1">
      <alignment horizontal="left" vertical="center" indent="1"/>
    </xf>
    <xf numFmtId="4" fontId="27" fillId="0" borderId="43" xfId="0" applyNumberFormat="1" applyFont="1" applyFill="1" applyBorder="1" applyAlignment="1" applyProtection="1">
      <alignment horizontal="left" indent="1"/>
    </xf>
    <xf numFmtId="0" fontId="21" fillId="0" borderId="60" xfId="0" applyFont="1" applyBorder="1" applyProtection="1"/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0"/>
  <sheetViews>
    <sheetView showGridLines="0" tabSelected="1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74" customWidth="1" collapsed="1"/>
    <col min="2" max="2" width="55.28515625" style="473" customWidth="1" collapsed="1"/>
    <col min="3" max="3" width="5.42578125" style="473" customWidth="1" collapsed="1"/>
    <col min="4" max="5" width="16.7109375" style="486" customWidth="1" collapsed="1"/>
    <col min="6" max="6" width="5.42578125" style="473" customWidth="1" collapsed="1"/>
    <col min="7" max="8" width="16.7109375" style="473" customWidth="1" collapsed="1"/>
    <col min="9" max="9" width="5.5703125" style="473" customWidth="1" collapsed="1"/>
    <col min="10" max="11" width="16.7109375" style="473" customWidth="1" collapsed="1"/>
    <col min="12" max="12" width="64.85546875" style="2" customWidth="1" collapsed="1"/>
    <col min="13" max="13" width="5.140625" style="2" customWidth="1" collapsed="1"/>
    <col min="14" max="16384" width="9.140625" style="2" collapsed="1"/>
  </cols>
  <sheetData>
    <row r="1" spans="1:21" s="115" customFormat="1" ht="17.25" customHeight="1" x14ac:dyDescent="0.3">
      <c r="B1" s="194" t="s">
        <v>0</v>
      </c>
      <c r="C1" s="191"/>
      <c r="D1" s="191"/>
      <c r="E1" s="191"/>
      <c r="F1" s="191"/>
      <c r="G1" s="191"/>
      <c r="H1" s="12"/>
      <c r="I1" s="12"/>
      <c r="J1" s="13" t="s">
        <v>342</v>
      </c>
      <c r="K1" s="195">
        <f>IF(ISBLANK('Werteliste-manuell'!$F$1),"-",'Werteliste-manuell'!$F$1)</f>
        <v>45048</v>
      </c>
    </row>
    <row r="2" spans="1:21" s="115" customFormat="1" ht="6" customHeight="1" x14ac:dyDescent="0.3">
      <c r="A2" s="191"/>
      <c r="H2" s="14"/>
      <c r="I2" s="14"/>
      <c r="J2" s="14"/>
      <c r="K2" s="14"/>
    </row>
    <row r="3" spans="1:21" s="115" customFormat="1" ht="17.25" customHeight="1" x14ac:dyDescent="0.25">
      <c r="B3" s="193" t="s">
        <v>1</v>
      </c>
      <c r="C3" s="192"/>
      <c r="D3" s="192"/>
      <c r="E3" s="192"/>
      <c r="F3" s="192"/>
      <c r="G3" s="192"/>
      <c r="H3" s="15"/>
      <c r="I3" s="15"/>
      <c r="J3" s="15"/>
      <c r="K3" s="15"/>
    </row>
    <row r="4" spans="1:21" s="115" customFormat="1" ht="14.25" customHeight="1" x14ac:dyDescent="0.25">
      <c r="A4" s="2"/>
      <c r="B4" s="2"/>
      <c r="C4" s="2"/>
      <c r="D4" s="2"/>
      <c r="E4" s="2"/>
      <c r="F4" s="2"/>
      <c r="H4" s="188"/>
      <c r="I4" s="176" t="s">
        <v>186</v>
      </c>
      <c r="J4" s="179" t="str">
        <f>IF(ISBLANK('Werteliste-BIENE'!$C$2),"-",'Werteliste-BIENE'!$C$2)</f>
        <v>Berlin</v>
      </c>
      <c r="K4" s="515"/>
    </row>
    <row r="5" spans="1:21" s="115" customFormat="1" ht="14.25" customHeight="1" x14ac:dyDescent="0.25">
      <c r="A5" s="2"/>
      <c r="B5" s="2"/>
      <c r="C5" s="2"/>
      <c r="D5" s="2"/>
      <c r="E5" s="2"/>
      <c r="F5" s="2"/>
      <c r="H5" s="189"/>
      <c r="I5" s="177" t="s">
        <v>187</v>
      </c>
      <c r="J5" s="180" t="str">
        <f>IF(ISBLANK('Werteliste-BIENE'!$C$3),"-",'Werteliste-BIENE'!$C$3)</f>
        <v>April</v>
      </c>
      <c r="K5" s="516"/>
    </row>
    <row r="6" spans="1:21" s="115" customFormat="1" ht="14.25" customHeight="1" x14ac:dyDescent="0.25">
      <c r="A6" s="2"/>
      <c r="B6" s="2"/>
      <c r="C6" s="2"/>
      <c r="D6" s="2"/>
      <c r="E6" s="2"/>
      <c r="F6" s="2"/>
      <c r="H6" s="190"/>
      <c r="I6" s="178" t="s">
        <v>188</v>
      </c>
      <c r="J6" s="181" t="str">
        <f>IF(ISBLANK('Werteliste-BIENE'!$C$4),"-",'Werteliste-BIENE'!$C$4)</f>
        <v>2023</v>
      </c>
      <c r="K6" s="517"/>
    </row>
    <row r="7" spans="1:21" ht="6.75" customHeight="1" thickBot="1" x14ac:dyDescent="0.25">
      <c r="A7" s="16"/>
      <c r="B7" s="17"/>
      <c r="C7" s="17"/>
      <c r="D7" s="18"/>
      <c r="E7" s="18"/>
      <c r="F7" s="17"/>
      <c r="G7" s="17"/>
      <c r="H7" s="19"/>
      <c r="I7" s="17"/>
      <c r="J7" s="17"/>
      <c r="K7" s="20"/>
    </row>
    <row r="8" spans="1:21" ht="17.25" customHeight="1" x14ac:dyDescent="0.2">
      <c r="A8" s="21"/>
      <c r="B8" s="22"/>
      <c r="C8" s="22"/>
      <c r="D8" s="23" t="s">
        <v>2</v>
      </c>
      <c r="E8" s="24"/>
      <c r="F8" s="25"/>
      <c r="G8" s="23" t="s">
        <v>3</v>
      </c>
      <c r="H8" s="24"/>
      <c r="I8" s="25"/>
      <c r="J8" s="23" t="s">
        <v>3</v>
      </c>
      <c r="K8" s="26"/>
      <c r="L8" s="213"/>
      <c r="M8" s="518"/>
      <c r="N8" s="518"/>
    </row>
    <row r="9" spans="1:21" x14ac:dyDescent="0.2">
      <c r="A9" s="27"/>
      <c r="B9" s="28"/>
      <c r="C9" s="29"/>
      <c r="D9" s="18" t="s">
        <v>4</v>
      </c>
      <c r="E9" s="30"/>
      <c r="F9" s="29"/>
      <c r="G9" s="18" t="s">
        <v>5</v>
      </c>
      <c r="H9" s="30"/>
      <c r="I9" s="29"/>
      <c r="J9" s="18" t="s">
        <v>6</v>
      </c>
      <c r="K9" s="31"/>
      <c r="L9" s="31" t="s">
        <v>320</v>
      </c>
      <c r="M9" s="518"/>
      <c r="N9" s="518"/>
    </row>
    <row r="10" spans="1:21" ht="15" thickBot="1" x14ac:dyDescent="0.25">
      <c r="A10" s="32"/>
      <c r="B10" s="29"/>
      <c r="C10" s="33"/>
      <c r="D10" s="34" t="s">
        <v>181</v>
      </c>
      <c r="E10" s="35"/>
      <c r="F10" s="33"/>
      <c r="G10" s="36"/>
      <c r="H10" s="35"/>
      <c r="I10" s="33"/>
      <c r="J10" s="36"/>
      <c r="K10" s="37"/>
      <c r="L10" s="37"/>
      <c r="M10" s="518"/>
      <c r="N10" s="518"/>
    </row>
    <row r="11" spans="1:21" x14ac:dyDescent="0.2">
      <c r="A11" s="32" t="s">
        <v>7</v>
      </c>
      <c r="B11" s="196" t="s">
        <v>201</v>
      </c>
      <c r="C11" s="519" t="s">
        <v>8</v>
      </c>
      <c r="D11" s="38" t="s">
        <v>9</v>
      </c>
      <c r="E11" s="39" t="s">
        <v>199</v>
      </c>
      <c r="F11" s="520" t="s">
        <v>10</v>
      </c>
      <c r="G11" s="40" t="s">
        <v>9</v>
      </c>
      <c r="H11" s="41" t="s">
        <v>199</v>
      </c>
      <c r="I11" s="521" t="s">
        <v>10</v>
      </c>
      <c r="J11" s="40" t="s">
        <v>9</v>
      </c>
      <c r="K11" s="41" t="s">
        <v>199</v>
      </c>
      <c r="L11" s="522"/>
      <c r="M11" s="518"/>
      <c r="N11" s="518"/>
      <c r="T11" s="518"/>
      <c r="U11" s="518"/>
    </row>
    <row r="12" spans="1:21" x14ac:dyDescent="0.2">
      <c r="A12" s="32"/>
      <c r="B12" s="29"/>
      <c r="C12" s="42"/>
      <c r="D12" s="43" t="str">
        <f>J5</f>
        <v>April</v>
      </c>
      <c r="E12" s="44" t="s">
        <v>200</v>
      </c>
      <c r="F12" s="45"/>
      <c r="G12" s="43" t="str">
        <f>J5</f>
        <v>April</v>
      </c>
      <c r="H12" s="44" t="s">
        <v>200</v>
      </c>
      <c r="I12" s="45"/>
      <c r="J12" s="43" t="str">
        <f>J5</f>
        <v>April</v>
      </c>
      <c r="K12" s="44" t="s">
        <v>200</v>
      </c>
      <c r="L12" s="523"/>
      <c r="M12" s="518"/>
      <c r="N12" s="518"/>
      <c r="T12" s="518"/>
      <c r="U12" s="518"/>
    </row>
    <row r="13" spans="1:21" ht="15" thickBot="1" x14ac:dyDescent="0.25">
      <c r="A13" s="46"/>
      <c r="B13" s="33"/>
      <c r="C13" s="47"/>
      <c r="D13" s="48" t="s">
        <v>11</v>
      </c>
      <c r="E13" s="49" t="s">
        <v>11</v>
      </c>
      <c r="F13" s="50" t="s">
        <v>182</v>
      </c>
      <c r="G13" s="51" t="s">
        <v>11</v>
      </c>
      <c r="H13" s="52" t="s">
        <v>11</v>
      </c>
      <c r="I13" s="53" t="s">
        <v>182</v>
      </c>
      <c r="J13" s="54" t="s">
        <v>11</v>
      </c>
      <c r="K13" s="55" t="s">
        <v>11</v>
      </c>
      <c r="L13" s="524"/>
      <c r="M13" s="518"/>
      <c r="N13" s="518"/>
      <c r="T13" s="518"/>
      <c r="U13" s="518"/>
    </row>
    <row r="14" spans="1:21" s="518" customFormat="1" ht="21" customHeight="1" x14ac:dyDescent="0.25">
      <c r="A14" s="56"/>
      <c r="B14" s="57" t="s">
        <v>190</v>
      </c>
      <c r="C14" s="214"/>
      <c r="D14" s="215"/>
      <c r="E14" s="216"/>
      <c r="F14" s="217"/>
      <c r="G14" s="218"/>
      <c r="H14" s="219"/>
      <c r="I14" s="217"/>
      <c r="J14" s="218"/>
      <c r="K14" s="219"/>
      <c r="L14" s="525"/>
    </row>
    <row r="15" spans="1:21" s="518" customFormat="1" ht="21" customHeight="1" x14ac:dyDescent="0.25">
      <c r="A15" s="58" t="s">
        <v>12</v>
      </c>
      <c r="B15" s="59" t="s">
        <v>13</v>
      </c>
      <c r="C15" s="220" t="s">
        <v>14</v>
      </c>
      <c r="D15" s="221"/>
      <c r="E15" s="222"/>
      <c r="F15" s="223">
        <v>42.5</v>
      </c>
      <c r="G15" s="224"/>
      <c r="H15" s="225"/>
      <c r="I15" s="226">
        <v>15</v>
      </c>
      <c r="J15" s="224"/>
      <c r="K15" s="225"/>
      <c r="L15" s="526"/>
    </row>
    <row r="16" spans="1:21" ht="15" customHeight="1" x14ac:dyDescent="0.2">
      <c r="A16" s="60" t="s">
        <v>15</v>
      </c>
      <c r="B16" s="61" t="s">
        <v>16</v>
      </c>
      <c r="C16" s="227"/>
      <c r="D16" s="228">
        <f>SUM(D17:D19)</f>
        <v>1231713151.1100001</v>
      </c>
      <c r="E16" s="229">
        <f>SUM(E17:E19)</f>
        <v>4924308943.9499998</v>
      </c>
      <c r="F16" s="230"/>
      <c r="G16" s="231"/>
      <c r="H16" s="232"/>
      <c r="I16" s="233"/>
      <c r="J16" s="234"/>
      <c r="K16" s="232"/>
      <c r="L16" s="527"/>
      <c r="M16" s="518"/>
      <c r="N16" s="518"/>
      <c r="T16" s="518"/>
      <c r="U16" s="518"/>
    </row>
    <row r="17" spans="1:21" x14ac:dyDescent="0.2">
      <c r="A17" s="62" t="s">
        <v>17</v>
      </c>
      <c r="B17" s="63" t="s">
        <v>19</v>
      </c>
      <c r="C17" s="227"/>
      <c r="D17" s="235">
        <f>'Werteliste-BIENE'!D7+'Werteliste-manuell'!E7</f>
        <v>14875</v>
      </c>
      <c r="E17" s="236">
        <f>'Werteliste-BIENE'!E7+'Werteliste-manuell'!F7</f>
        <v>272174.59999999998</v>
      </c>
      <c r="F17" s="237"/>
      <c r="G17" s="238"/>
      <c r="H17" s="239"/>
      <c r="I17" s="240"/>
      <c r="J17" s="241"/>
      <c r="K17" s="242"/>
      <c r="L17" s="528" t="s">
        <v>325</v>
      </c>
      <c r="M17" s="518"/>
      <c r="N17" s="518"/>
      <c r="T17" s="518"/>
      <c r="U17" s="518"/>
    </row>
    <row r="18" spans="1:21" x14ac:dyDescent="0.2">
      <c r="A18" s="62" t="s">
        <v>18</v>
      </c>
      <c r="B18" s="64" t="s">
        <v>20</v>
      </c>
      <c r="C18" s="227"/>
      <c r="D18" s="243">
        <f>'Werteliste-BIENE'!D8</f>
        <v>6622906.7300000004</v>
      </c>
      <c r="E18" s="244">
        <f>'Werteliste-BIENE'!E8</f>
        <v>59028420.090000004</v>
      </c>
      <c r="F18" s="237"/>
      <c r="G18" s="238"/>
      <c r="H18" s="239"/>
      <c r="I18" s="240"/>
      <c r="J18" s="241"/>
      <c r="K18" s="242"/>
      <c r="L18" s="529" t="s">
        <v>318</v>
      </c>
      <c r="M18" s="518"/>
      <c r="N18" s="518"/>
      <c r="T18" s="518"/>
      <c r="U18" s="518"/>
    </row>
    <row r="19" spans="1:21" x14ac:dyDescent="0.2">
      <c r="A19" s="60" t="s">
        <v>21</v>
      </c>
      <c r="B19" s="61" t="s">
        <v>22</v>
      </c>
      <c r="C19" s="245"/>
      <c r="D19" s="246">
        <f>'Werteliste-BIENE'!D9+'Werteliste-manuell'!E8</f>
        <v>1225075369.3800001</v>
      </c>
      <c r="E19" s="247">
        <f>'Werteliste-BIENE'!E9+'Werteliste-manuell'!F8</f>
        <v>4865008349.2600002</v>
      </c>
      <c r="F19" s="248"/>
      <c r="G19" s="249">
        <f>ROUND($F$15/100*D19,2)</f>
        <v>520657031.99000001</v>
      </c>
      <c r="H19" s="250">
        <f>ROUND($F$15/100*E19,2)</f>
        <v>2067628548.4400001</v>
      </c>
      <c r="I19" s="227"/>
      <c r="J19" s="251">
        <f>D19*15/100</f>
        <v>183761305.40700001</v>
      </c>
      <c r="K19" s="250">
        <f>E19*15/100</f>
        <v>729751252.38900006</v>
      </c>
      <c r="L19" s="529" t="s">
        <v>325</v>
      </c>
      <c r="M19" s="518"/>
      <c r="N19" s="518"/>
      <c r="T19" s="518"/>
      <c r="U19" s="518"/>
    </row>
    <row r="20" spans="1:21" x14ac:dyDescent="0.2">
      <c r="A20" s="62" t="s">
        <v>23</v>
      </c>
      <c r="B20" s="63" t="s">
        <v>24</v>
      </c>
      <c r="C20" s="227"/>
      <c r="D20" s="238">
        <f>ROUND(G20/$F$15*100,2)</f>
        <v>-182749952.02000001</v>
      </c>
      <c r="E20" s="238">
        <f>ROUND(H20/$F$15*100,2)</f>
        <v>-544011009.14999998</v>
      </c>
      <c r="F20" s="233"/>
      <c r="G20" s="235">
        <f>'Werteliste-manuell'!E9</f>
        <v>-77668729.609999999</v>
      </c>
      <c r="H20" s="252">
        <f>'Werteliste-manuell'!F9</f>
        <v>-231204678.88999999</v>
      </c>
      <c r="I20" s="240"/>
      <c r="J20" s="241">
        <f>D20*15/100</f>
        <v>-27412492.803000003</v>
      </c>
      <c r="K20" s="242">
        <f>E20*15/100</f>
        <v>-81601651.372500002</v>
      </c>
      <c r="L20" s="529" t="s">
        <v>319</v>
      </c>
      <c r="M20" s="518"/>
      <c r="N20" s="518"/>
      <c r="T20" s="518"/>
      <c r="U20" s="518"/>
    </row>
    <row r="21" spans="1:21" x14ac:dyDescent="0.2">
      <c r="A21" s="62" t="s">
        <v>25</v>
      </c>
      <c r="B21" s="63" t="s">
        <v>189</v>
      </c>
      <c r="C21" s="227"/>
      <c r="D21" s="238">
        <f t="shared" ref="D21:E23" si="0">ROUND(G21/$F$15*100,2)</f>
        <v>0</v>
      </c>
      <c r="E21" s="238">
        <f t="shared" si="0"/>
        <v>3924743.18</v>
      </c>
      <c r="F21" s="233"/>
      <c r="G21" s="243">
        <f>'Werteliste-manuell'!E10</f>
        <v>0</v>
      </c>
      <c r="H21" s="252">
        <f>'Werteliste-manuell'!F10</f>
        <v>1668015.85</v>
      </c>
      <c r="I21" s="240"/>
      <c r="J21" s="241">
        <f>D21*15/100</f>
        <v>0</v>
      </c>
      <c r="K21" s="242">
        <f t="shared" ref="K21:K23" si="1">E21*15/100</f>
        <v>588711.47700000007</v>
      </c>
      <c r="L21" s="529" t="s">
        <v>319</v>
      </c>
      <c r="M21" s="518"/>
      <c r="N21" s="518"/>
      <c r="T21" s="518"/>
      <c r="U21" s="518"/>
    </row>
    <row r="22" spans="1:21" x14ac:dyDescent="0.2">
      <c r="A22" s="62" t="s">
        <v>26</v>
      </c>
      <c r="B22" s="63" t="s">
        <v>27</v>
      </c>
      <c r="C22" s="227"/>
      <c r="D22" s="238">
        <f t="shared" si="0"/>
        <v>1095634.1399999999</v>
      </c>
      <c r="E22" s="238">
        <f t="shared" si="0"/>
        <v>4544725.4400000004</v>
      </c>
      <c r="F22" s="233"/>
      <c r="G22" s="243">
        <f>'Werteliste-manuell'!E11</f>
        <v>465644.51</v>
      </c>
      <c r="H22" s="252">
        <f>'Werteliste-manuell'!F11</f>
        <v>1931508.31</v>
      </c>
      <c r="I22" s="240"/>
      <c r="J22" s="241">
        <f>D22*15/100</f>
        <v>164345.12099999998</v>
      </c>
      <c r="K22" s="242">
        <f t="shared" si="1"/>
        <v>681708.81600000011</v>
      </c>
      <c r="L22" s="529" t="s">
        <v>319</v>
      </c>
      <c r="M22" s="518"/>
      <c r="N22" s="518"/>
      <c r="T22" s="518"/>
      <c r="U22" s="518"/>
    </row>
    <row r="23" spans="1:21" x14ac:dyDescent="0.2">
      <c r="A23" s="62" t="s">
        <v>268</v>
      </c>
      <c r="B23" s="63" t="s">
        <v>48</v>
      </c>
      <c r="C23" s="227"/>
      <c r="D23" s="238">
        <f t="shared" si="0"/>
        <v>0</v>
      </c>
      <c r="E23" s="238">
        <f t="shared" si="0"/>
        <v>0</v>
      </c>
      <c r="F23" s="233"/>
      <c r="G23" s="243">
        <f>'Werteliste-manuell'!E12</f>
        <v>0</v>
      </c>
      <c r="H23" s="252">
        <f>'Werteliste-manuell'!F12</f>
        <v>0</v>
      </c>
      <c r="I23" s="240"/>
      <c r="J23" s="241">
        <f>D23*15/100</f>
        <v>0</v>
      </c>
      <c r="K23" s="242">
        <f t="shared" si="1"/>
        <v>0</v>
      </c>
      <c r="L23" s="529" t="s">
        <v>319</v>
      </c>
      <c r="M23" s="518"/>
      <c r="N23" s="518"/>
      <c r="T23" s="518"/>
      <c r="U23" s="518"/>
    </row>
    <row r="24" spans="1:21" x14ac:dyDescent="0.2">
      <c r="A24" s="60" t="s">
        <v>28</v>
      </c>
      <c r="B24" s="61" t="s">
        <v>29</v>
      </c>
      <c r="C24" s="227"/>
      <c r="D24" s="253">
        <f>SUM(D19:D23)</f>
        <v>1043421051.5000001</v>
      </c>
      <c r="E24" s="254">
        <f>SUM(E19:E23)</f>
        <v>4329466808.7300005</v>
      </c>
      <c r="F24" s="233"/>
      <c r="G24" s="231">
        <f>SUM(G19:G23)</f>
        <v>443453946.88999999</v>
      </c>
      <c r="H24" s="232">
        <f>SUM(H19:H23)</f>
        <v>1840023393.71</v>
      </c>
      <c r="I24" s="255"/>
      <c r="J24" s="234">
        <f>SUM(J19:J23)</f>
        <v>156513157.72499999</v>
      </c>
      <c r="K24" s="232">
        <f>SUM(K19:K23)</f>
        <v>649420021.30949998</v>
      </c>
      <c r="L24" s="530"/>
      <c r="M24" s="518"/>
      <c r="N24" s="518"/>
      <c r="T24" s="518"/>
      <c r="U24" s="518"/>
    </row>
    <row r="25" spans="1:21" s="531" customFormat="1" ht="15" customHeight="1" x14ac:dyDescent="0.2">
      <c r="A25" s="62" t="s">
        <v>30</v>
      </c>
      <c r="B25" s="63" t="s">
        <v>31</v>
      </c>
      <c r="C25" s="227"/>
      <c r="D25" s="238">
        <f>ROUND(G25/$F$15*100,2)</f>
        <v>-359842185.17000002</v>
      </c>
      <c r="E25" s="238">
        <f t="shared" ref="E25" si="2">ROUND(H25/$F$15*100,2)</f>
        <v>-710983211.19000006</v>
      </c>
      <c r="F25" s="233"/>
      <c r="G25" s="243">
        <f>'Werteliste-manuell'!E13</f>
        <v>-152932928.69725001</v>
      </c>
      <c r="H25" s="252">
        <f>'Werteliste-manuell'!F13</f>
        <v>-302167864.75725001</v>
      </c>
      <c r="I25" s="240"/>
      <c r="J25" s="241">
        <f>D25*15/100</f>
        <v>-53976327.7755</v>
      </c>
      <c r="K25" s="242">
        <f>E25*15/100</f>
        <v>-106647481.6785</v>
      </c>
      <c r="L25" s="529" t="s">
        <v>319</v>
      </c>
      <c r="M25" s="518"/>
      <c r="N25" s="518"/>
      <c r="T25" s="518"/>
      <c r="U25" s="518"/>
    </row>
    <row r="26" spans="1:21" ht="15" thickBot="1" x14ac:dyDescent="0.25">
      <c r="A26" s="65" t="s">
        <v>32</v>
      </c>
      <c r="B26" s="66" t="s">
        <v>33</v>
      </c>
      <c r="C26" s="256"/>
      <c r="D26" s="257">
        <f>SUM(D24:D25)</f>
        <v>683578866.33000016</v>
      </c>
      <c r="E26" s="257">
        <f>SUM(E24:E25)</f>
        <v>3618483597.5400004</v>
      </c>
      <c r="F26" s="258"/>
      <c r="G26" s="257">
        <f>SUM(G24:G25)</f>
        <v>290521018.19274998</v>
      </c>
      <c r="H26" s="259">
        <f>SUM(H24:H25)</f>
        <v>1537855528.95275</v>
      </c>
      <c r="I26" s="258"/>
      <c r="J26" s="260">
        <f>SUM(J24:J25)</f>
        <v>102536829.94949999</v>
      </c>
      <c r="K26" s="261">
        <f>SUM(K24:K25)</f>
        <v>542772539.63100004</v>
      </c>
      <c r="L26" s="532"/>
      <c r="M26" s="518"/>
      <c r="N26" s="518"/>
      <c r="T26" s="518"/>
      <c r="U26" s="518"/>
    </row>
    <row r="27" spans="1:21" s="518" customFormat="1" ht="21" customHeight="1" thickTop="1" x14ac:dyDescent="0.25">
      <c r="A27" s="67" t="s">
        <v>34</v>
      </c>
      <c r="B27" s="59" t="s">
        <v>35</v>
      </c>
      <c r="C27" s="220" t="s">
        <v>36</v>
      </c>
      <c r="D27" s="221"/>
      <c r="E27" s="222"/>
      <c r="F27" s="223">
        <v>42.5</v>
      </c>
      <c r="G27" s="262"/>
      <c r="H27" s="263"/>
      <c r="I27" s="226">
        <v>15</v>
      </c>
      <c r="J27" s="262"/>
      <c r="K27" s="263"/>
      <c r="L27" s="533"/>
    </row>
    <row r="28" spans="1:21" x14ac:dyDescent="0.2">
      <c r="A28" s="60" t="s">
        <v>37</v>
      </c>
      <c r="B28" s="61" t="s">
        <v>38</v>
      </c>
      <c r="C28" s="245"/>
      <c r="D28" s="228">
        <f>SUM(D29:D33)</f>
        <v>128954647.31</v>
      </c>
      <c r="E28" s="229">
        <f>SUM(E29:E33)</f>
        <v>1134284511.4300001</v>
      </c>
      <c r="F28" s="264"/>
      <c r="G28" s="231"/>
      <c r="H28" s="232"/>
      <c r="I28" s="233"/>
      <c r="J28" s="234"/>
      <c r="K28" s="232"/>
      <c r="L28" s="529"/>
      <c r="M28" s="518"/>
      <c r="N28" s="518"/>
      <c r="T28" s="518"/>
      <c r="U28" s="518"/>
    </row>
    <row r="29" spans="1:21" x14ac:dyDescent="0.2">
      <c r="A29" s="62" t="s">
        <v>39</v>
      </c>
      <c r="B29" s="63" t="s">
        <v>40</v>
      </c>
      <c r="C29" s="245"/>
      <c r="D29" s="243">
        <f>'Werteliste-BIENE'!D10</f>
        <v>0</v>
      </c>
      <c r="E29" s="243">
        <f>'Werteliste-BIENE'!E10</f>
        <v>2556</v>
      </c>
      <c r="F29" s="265"/>
      <c r="G29" s="238"/>
      <c r="H29" s="239"/>
      <c r="I29" s="265"/>
      <c r="J29" s="241"/>
      <c r="K29" s="242"/>
      <c r="L29" s="529" t="s">
        <v>318</v>
      </c>
      <c r="M29" s="518"/>
      <c r="N29" s="518"/>
      <c r="T29" s="518"/>
      <c r="U29" s="518"/>
    </row>
    <row r="30" spans="1:21" x14ac:dyDescent="0.2">
      <c r="A30" s="62" t="s">
        <v>41</v>
      </c>
      <c r="B30" s="63" t="s">
        <v>42</v>
      </c>
      <c r="C30" s="245"/>
      <c r="D30" s="243">
        <f>'Werteliste-BIENE'!D11</f>
        <v>0</v>
      </c>
      <c r="E30" s="243">
        <f>'Werteliste-BIENE'!E11</f>
        <v>0</v>
      </c>
      <c r="F30" s="265"/>
      <c r="G30" s="238"/>
      <c r="H30" s="239"/>
      <c r="I30" s="265"/>
      <c r="J30" s="241"/>
      <c r="K30" s="242"/>
      <c r="L30" s="529" t="s">
        <v>318</v>
      </c>
      <c r="M30" s="518"/>
      <c r="N30" s="518"/>
      <c r="T30" s="518"/>
      <c r="U30" s="518"/>
    </row>
    <row r="31" spans="1:21" x14ac:dyDescent="0.2">
      <c r="A31" s="62" t="s">
        <v>43</v>
      </c>
      <c r="B31" s="63" t="s">
        <v>44</v>
      </c>
      <c r="C31" s="245"/>
      <c r="D31" s="243">
        <f>'Werteliste-BIENE'!D12</f>
        <v>73804487.340000004</v>
      </c>
      <c r="E31" s="243">
        <f>'Werteliste-BIENE'!E12</f>
        <v>196321453.16999999</v>
      </c>
      <c r="F31" s="265"/>
      <c r="G31" s="238"/>
      <c r="H31" s="239"/>
      <c r="I31" s="265"/>
      <c r="J31" s="241"/>
      <c r="K31" s="242"/>
      <c r="L31" s="529" t="s">
        <v>318</v>
      </c>
      <c r="M31" s="518"/>
      <c r="N31" s="518"/>
      <c r="T31" s="518"/>
      <c r="U31" s="518"/>
    </row>
    <row r="32" spans="1:21" x14ac:dyDescent="0.2">
      <c r="A32" s="62" t="s">
        <v>269</v>
      </c>
      <c r="B32" s="63" t="s">
        <v>270</v>
      </c>
      <c r="C32" s="245"/>
      <c r="D32" s="243">
        <f>'Werteliste-BIENE'!D13</f>
        <v>59959</v>
      </c>
      <c r="E32" s="243">
        <f>'Werteliste-BIENE'!E13</f>
        <v>186238.03</v>
      </c>
      <c r="F32" s="265"/>
      <c r="G32" s="238"/>
      <c r="H32" s="239"/>
      <c r="I32" s="265"/>
      <c r="J32" s="241"/>
      <c r="K32" s="242"/>
      <c r="L32" s="529" t="s">
        <v>318</v>
      </c>
      <c r="M32" s="518"/>
      <c r="N32" s="518"/>
      <c r="T32" s="518"/>
      <c r="U32" s="518"/>
    </row>
    <row r="33" spans="1:21" x14ac:dyDescent="0.2">
      <c r="A33" s="60" t="s">
        <v>45</v>
      </c>
      <c r="B33" s="61" t="s">
        <v>22</v>
      </c>
      <c r="C33" s="245"/>
      <c r="D33" s="246">
        <f>'Werteliste-BIENE'!D14</f>
        <v>55090200.969999999</v>
      </c>
      <c r="E33" s="246">
        <f>'Werteliste-BIENE'!E14</f>
        <v>937774264.23000002</v>
      </c>
      <c r="F33" s="227"/>
      <c r="G33" s="249">
        <f>ROUND(D33*$F$27/100,2)</f>
        <v>23413335.41</v>
      </c>
      <c r="H33" s="249">
        <f>ROUND(E33*$F$27/100,2)</f>
        <v>398554062.30000001</v>
      </c>
      <c r="I33" s="227"/>
      <c r="J33" s="251">
        <f t="shared" ref="J33:K35" si="3">D33*15/100</f>
        <v>8263530.1454999996</v>
      </c>
      <c r="K33" s="250">
        <f>E33*15/100</f>
        <v>140666139.6345</v>
      </c>
      <c r="L33" s="529" t="s">
        <v>318</v>
      </c>
      <c r="M33" s="518"/>
      <c r="N33" s="518"/>
      <c r="T33" s="518"/>
      <c r="U33" s="518"/>
    </row>
    <row r="34" spans="1:21" x14ac:dyDescent="0.2">
      <c r="A34" s="62" t="s">
        <v>46</v>
      </c>
      <c r="B34" s="63" t="s">
        <v>353</v>
      </c>
      <c r="C34" s="227"/>
      <c r="D34" s="238">
        <f>ROUND(G34/$F$27*100,2)</f>
        <v>498936.49</v>
      </c>
      <c r="E34" s="238">
        <f>ROUND(H34/$F$27*100,2)</f>
        <v>1639507.93</v>
      </c>
      <c r="F34" s="265"/>
      <c r="G34" s="243">
        <f>'Werteliste-manuell'!E14</f>
        <v>212048.01</v>
      </c>
      <c r="H34" s="252">
        <f>'Werteliste-manuell'!F14</f>
        <v>696790.87000000011</v>
      </c>
      <c r="I34" s="265"/>
      <c r="J34" s="241">
        <f t="shared" si="3"/>
        <v>74840.473499999993</v>
      </c>
      <c r="K34" s="242">
        <f t="shared" si="3"/>
        <v>245926.18949999998</v>
      </c>
      <c r="L34" s="529" t="s">
        <v>319</v>
      </c>
      <c r="M34" s="518"/>
      <c r="N34" s="518"/>
      <c r="T34" s="518"/>
      <c r="U34" s="518"/>
    </row>
    <row r="35" spans="1:21" x14ac:dyDescent="0.2">
      <c r="A35" s="62" t="s">
        <v>47</v>
      </c>
      <c r="B35" s="63" t="s">
        <v>48</v>
      </c>
      <c r="C35" s="227"/>
      <c r="D35" s="238">
        <f>ROUND(G35/$F$27*100,2)</f>
        <v>667001.86</v>
      </c>
      <c r="E35" s="238">
        <f t="shared" ref="E35" si="4">ROUND(H35/$F$27*100,2)</f>
        <v>667001.86</v>
      </c>
      <c r="F35" s="265"/>
      <c r="G35" s="243">
        <f>'Werteliste-manuell'!E15</f>
        <v>283475.78999999998</v>
      </c>
      <c r="H35" s="252">
        <f>'Werteliste-manuell'!F15</f>
        <v>283475.78999999998</v>
      </c>
      <c r="I35" s="265"/>
      <c r="J35" s="241">
        <f t="shared" si="3"/>
        <v>100050.27900000001</v>
      </c>
      <c r="K35" s="242">
        <f>E35*15/100</f>
        <v>100050.27900000001</v>
      </c>
      <c r="L35" s="529" t="s">
        <v>319</v>
      </c>
      <c r="M35" s="518"/>
      <c r="N35" s="518"/>
      <c r="T35" s="518"/>
      <c r="U35" s="518"/>
    </row>
    <row r="36" spans="1:21" x14ac:dyDescent="0.2">
      <c r="A36" s="60" t="s">
        <v>49</v>
      </c>
      <c r="B36" s="68" t="s">
        <v>309</v>
      </c>
      <c r="C36" s="227"/>
      <c r="D36" s="253">
        <f>SUM(D33:D35)</f>
        <v>56256139.32</v>
      </c>
      <c r="E36" s="254">
        <f>SUM(E33:E35)</f>
        <v>940080774.01999998</v>
      </c>
      <c r="F36" s="233"/>
      <c r="G36" s="231">
        <f>SUM(G33:G35)</f>
        <v>23908859.210000001</v>
      </c>
      <c r="H36" s="232">
        <f>SUM(H33:H35)</f>
        <v>399534328.96000004</v>
      </c>
      <c r="I36" s="255"/>
      <c r="J36" s="234">
        <f>SUM(J33:J35)</f>
        <v>8438420.898</v>
      </c>
      <c r="K36" s="232">
        <f>SUM(K33:K35)</f>
        <v>141012116.10300002</v>
      </c>
      <c r="L36" s="529"/>
      <c r="M36" s="518"/>
      <c r="N36" s="518"/>
      <c r="T36" s="518"/>
      <c r="U36" s="518"/>
    </row>
    <row r="37" spans="1:21" x14ac:dyDescent="0.2">
      <c r="A37" s="62" t="s">
        <v>50</v>
      </c>
      <c r="B37" s="63" t="s">
        <v>390</v>
      </c>
      <c r="C37" s="227"/>
      <c r="D37" s="238">
        <f>ROUND(G37/$F$27*100,2)</f>
        <v>0</v>
      </c>
      <c r="E37" s="241">
        <f>ROUND(H37/$F$27*100,2)</f>
        <v>0</v>
      </c>
      <c r="F37" s="265"/>
      <c r="G37" s="243">
        <f>'Werteliste-manuell'!E16</f>
        <v>0</v>
      </c>
      <c r="H37" s="252">
        <f>'Werteliste-manuell'!F16</f>
        <v>0</v>
      </c>
      <c r="I37" s="265"/>
      <c r="J37" s="241">
        <f>D37*15/100</f>
        <v>0</v>
      </c>
      <c r="K37" s="242">
        <f>E37*15/100</f>
        <v>0</v>
      </c>
      <c r="L37" s="529" t="s">
        <v>319</v>
      </c>
      <c r="M37" s="518"/>
      <c r="N37" s="518"/>
      <c r="T37" s="518"/>
      <c r="U37" s="518"/>
    </row>
    <row r="38" spans="1:21" x14ac:dyDescent="0.2">
      <c r="A38" s="62" t="s">
        <v>51</v>
      </c>
      <c r="B38" s="69" t="s">
        <v>52</v>
      </c>
      <c r="C38" s="227"/>
      <c r="D38" s="238">
        <f t="shared" ref="D38:E38" si="5">ROUND(G38/$F$27*100,2)</f>
        <v>0</v>
      </c>
      <c r="E38" s="241">
        <f t="shared" si="5"/>
        <v>0</v>
      </c>
      <c r="F38" s="265"/>
      <c r="G38" s="243">
        <f>'Werteliste-manuell'!E17</f>
        <v>0</v>
      </c>
      <c r="H38" s="252">
        <f>'Werteliste-manuell'!F17</f>
        <v>0</v>
      </c>
      <c r="I38" s="265"/>
      <c r="J38" s="241">
        <f>D38*15/100</f>
        <v>0</v>
      </c>
      <c r="K38" s="242">
        <f>E38*15/100</f>
        <v>0</v>
      </c>
      <c r="L38" s="529" t="s">
        <v>319</v>
      </c>
      <c r="M38" s="518"/>
      <c r="N38" s="518"/>
      <c r="T38" s="518"/>
      <c r="U38" s="518"/>
    </row>
    <row r="39" spans="1:21" ht="15" thickBot="1" x14ac:dyDescent="0.25">
      <c r="A39" s="65" t="s">
        <v>53</v>
      </c>
      <c r="B39" s="66" t="s">
        <v>54</v>
      </c>
      <c r="C39" s="256"/>
      <c r="D39" s="266">
        <f>SUM(D36:D38)</f>
        <v>56256139.32</v>
      </c>
      <c r="E39" s="267">
        <f>SUM(E36:E38)</f>
        <v>940080774.01999998</v>
      </c>
      <c r="F39" s="268"/>
      <c r="G39" s="269">
        <f>SUM(G36:G38)</f>
        <v>23908859.210000001</v>
      </c>
      <c r="H39" s="259">
        <f>SUM(H36:H38)</f>
        <v>399534328.96000004</v>
      </c>
      <c r="I39" s="268"/>
      <c r="J39" s="270">
        <f>SUM(J36:J38)</f>
        <v>8438420.898</v>
      </c>
      <c r="K39" s="261">
        <f>SUM(K36:K38)</f>
        <v>141012116.10300002</v>
      </c>
      <c r="L39" s="532"/>
      <c r="M39" s="518"/>
      <c r="N39" s="518"/>
      <c r="T39" s="518"/>
      <c r="U39" s="518"/>
    </row>
    <row r="40" spans="1:21" s="518" customFormat="1" ht="21" customHeight="1" thickTop="1" x14ac:dyDescent="0.25">
      <c r="A40" s="67" t="s">
        <v>55</v>
      </c>
      <c r="B40" s="59" t="s">
        <v>56</v>
      </c>
      <c r="C40" s="220" t="s">
        <v>57</v>
      </c>
      <c r="D40" s="271"/>
      <c r="E40" s="272"/>
      <c r="F40" s="226">
        <v>50</v>
      </c>
      <c r="G40" s="273"/>
      <c r="H40" s="274"/>
      <c r="I40" s="275"/>
      <c r="J40" s="273"/>
      <c r="K40" s="274"/>
      <c r="L40" s="533"/>
    </row>
    <row r="41" spans="1:21" x14ac:dyDescent="0.2">
      <c r="A41" s="60" t="s">
        <v>58</v>
      </c>
      <c r="B41" s="61" t="s">
        <v>59</v>
      </c>
      <c r="C41" s="227"/>
      <c r="D41" s="276">
        <f>'Werteliste-BIENE'!D15</f>
        <v>80686878.849999994</v>
      </c>
      <c r="E41" s="277">
        <f>'Werteliste-BIENE'!E15</f>
        <v>262277895.41</v>
      </c>
      <c r="F41" s="265"/>
      <c r="G41" s="249">
        <f>ROUND($F$40/100*D41,2)</f>
        <v>40343439.43</v>
      </c>
      <c r="H41" s="249">
        <f>ROUND($F$40/100*E41,2)</f>
        <v>131138947.70999999</v>
      </c>
      <c r="I41" s="534"/>
      <c r="J41" s="535"/>
      <c r="K41" s="536"/>
      <c r="L41" s="537" t="s">
        <v>318</v>
      </c>
      <c r="M41" s="518"/>
      <c r="N41" s="518"/>
      <c r="T41" s="518"/>
      <c r="U41" s="518"/>
    </row>
    <row r="42" spans="1:21" x14ac:dyDescent="0.2">
      <c r="A42" s="62" t="s">
        <v>60</v>
      </c>
      <c r="B42" s="63" t="s">
        <v>391</v>
      </c>
      <c r="C42" s="227"/>
      <c r="D42" s="278">
        <f>ROUND(G42/$F$40*100,2)</f>
        <v>996018.11</v>
      </c>
      <c r="E42" s="278">
        <f t="shared" ref="E42" si="6">ROUND(H42/$F$40*100,2)</f>
        <v>17466835.739999998</v>
      </c>
      <c r="F42" s="265"/>
      <c r="G42" s="243">
        <f>'Werteliste-manuell'!E18</f>
        <v>498009.05499999999</v>
      </c>
      <c r="H42" s="252">
        <f>'Werteliste-manuell'!F18</f>
        <v>8733417.870000001</v>
      </c>
      <c r="I42" s="538"/>
      <c r="J42" s="539"/>
      <c r="K42" s="540"/>
      <c r="L42" s="529" t="s">
        <v>319</v>
      </c>
      <c r="M42" s="518"/>
      <c r="N42" s="518"/>
      <c r="T42" s="518"/>
      <c r="U42" s="518"/>
    </row>
    <row r="43" spans="1:21" x14ac:dyDescent="0.2">
      <c r="A43" s="62" t="s">
        <v>61</v>
      </c>
      <c r="B43" s="69" t="s">
        <v>62</v>
      </c>
      <c r="C43" s="227"/>
      <c r="D43" s="278">
        <f>ROUND(G43/$F$40*100,2)</f>
        <v>-1237610.98</v>
      </c>
      <c r="E43" s="278">
        <f>ROUND(H43/$F$40*100,2)</f>
        <v>-6954038.5599999996</v>
      </c>
      <c r="F43" s="265"/>
      <c r="G43" s="243">
        <f>'Werteliste-manuell'!E19</f>
        <v>-618805.49</v>
      </c>
      <c r="H43" s="252">
        <f>'Werteliste-manuell'!F19</f>
        <v>-3477019.2799999993</v>
      </c>
      <c r="I43" s="265"/>
      <c r="J43" s="241"/>
      <c r="K43" s="242"/>
      <c r="L43" s="529" t="s">
        <v>319</v>
      </c>
      <c r="M43" s="518"/>
      <c r="N43" s="518"/>
      <c r="T43" s="518"/>
      <c r="U43" s="518"/>
    </row>
    <row r="44" spans="1:21" ht="15" thickBot="1" x14ac:dyDescent="0.25">
      <c r="A44" s="65" t="s">
        <v>63</v>
      </c>
      <c r="B44" s="66" t="s">
        <v>64</v>
      </c>
      <c r="C44" s="256"/>
      <c r="D44" s="266">
        <f>SUM(D41:D43)</f>
        <v>80445285.979999989</v>
      </c>
      <c r="E44" s="267">
        <f>SUM(E41:E43)</f>
        <v>272790692.58999997</v>
      </c>
      <c r="F44" s="268"/>
      <c r="G44" s="269">
        <f>SUM(G41:G43)</f>
        <v>40222642.994999997</v>
      </c>
      <c r="H44" s="269">
        <f>SUM(H41:H43)</f>
        <v>136395346.29999998</v>
      </c>
      <c r="I44" s="268"/>
      <c r="J44" s="270"/>
      <c r="K44" s="261"/>
      <c r="L44" s="532"/>
      <c r="M44" s="518"/>
      <c r="N44" s="518"/>
      <c r="T44" s="518"/>
      <c r="U44" s="518"/>
    </row>
    <row r="45" spans="1:21" s="518" customFormat="1" ht="21" customHeight="1" thickTop="1" x14ac:dyDescent="0.25">
      <c r="A45" s="67" t="s">
        <v>65</v>
      </c>
      <c r="B45" s="59" t="s">
        <v>66</v>
      </c>
      <c r="C45" s="220" t="s">
        <v>67</v>
      </c>
      <c r="D45" s="279"/>
      <c r="E45" s="222"/>
      <c r="F45" s="226">
        <v>44</v>
      </c>
      <c r="G45" s="262"/>
      <c r="H45" s="263"/>
      <c r="I45" s="226">
        <v>12</v>
      </c>
      <c r="J45" s="262"/>
      <c r="K45" s="263"/>
      <c r="L45" s="533"/>
    </row>
    <row r="46" spans="1:21" x14ac:dyDescent="0.2">
      <c r="A46" s="70" t="s">
        <v>68</v>
      </c>
      <c r="B46" s="61" t="s">
        <v>69</v>
      </c>
      <c r="C46" s="227"/>
      <c r="D46" s="276">
        <f>'Werteliste-BIENE'!D16</f>
        <v>15450322</v>
      </c>
      <c r="E46" s="277">
        <f>'Werteliste-BIENE'!E16</f>
        <v>44609881.200000003</v>
      </c>
      <c r="F46" s="265"/>
      <c r="G46" s="249">
        <f>ROUND($F$45/100*D46,2)</f>
        <v>6798141.6799999997</v>
      </c>
      <c r="H46" s="250">
        <f>ROUND($F$45/100*E46,2)</f>
        <v>19628347.73</v>
      </c>
      <c r="I46" s="265"/>
      <c r="J46" s="280">
        <f>D46*12/100</f>
        <v>1854038.64</v>
      </c>
      <c r="K46" s="281">
        <f>E46*12/100</f>
        <v>5353185.7439999999</v>
      </c>
      <c r="L46" s="537" t="s">
        <v>318</v>
      </c>
      <c r="M46" s="518"/>
      <c r="N46" s="518"/>
      <c r="T46" s="518"/>
      <c r="U46" s="518"/>
    </row>
    <row r="47" spans="1:21" ht="15" customHeight="1" x14ac:dyDescent="0.2">
      <c r="A47" s="62" t="s">
        <v>70</v>
      </c>
      <c r="B47" s="63" t="s">
        <v>71</v>
      </c>
      <c r="C47" s="227"/>
      <c r="D47" s="278">
        <f>ROUND(G47/$F$45*100,2)</f>
        <v>33017720.879999999</v>
      </c>
      <c r="E47" s="278">
        <f>ROUND(H47/$F$45*100,2)</f>
        <v>39736190.060000002</v>
      </c>
      <c r="F47" s="265"/>
      <c r="G47" s="243">
        <f>'Werteliste-manuell'!E20</f>
        <v>14527797.187658189</v>
      </c>
      <c r="H47" s="252">
        <f>'Werteliste-manuell'!F20</f>
        <v>17483923.627658188</v>
      </c>
      <c r="I47" s="534"/>
      <c r="J47" s="280">
        <f>D47*12/100</f>
        <v>3962126.5055999998</v>
      </c>
      <c r="K47" s="281">
        <f>E47*12/100</f>
        <v>4768342.8072000006</v>
      </c>
      <c r="L47" s="529" t="s">
        <v>319</v>
      </c>
      <c r="M47" s="518"/>
      <c r="N47" s="518"/>
      <c r="T47" s="518"/>
      <c r="U47" s="518"/>
    </row>
    <row r="48" spans="1:21" ht="15" thickBot="1" x14ac:dyDescent="0.25">
      <c r="A48" s="65" t="s">
        <v>72</v>
      </c>
      <c r="B48" s="66" t="s">
        <v>73</v>
      </c>
      <c r="C48" s="256"/>
      <c r="D48" s="257">
        <f>SUM(D46,D47)</f>
        <v>48468042.879999995</v>
      </c>
      <c r="E48" s="257">
        <f>SUM(E46,E47)</f>
        <v>84346071.260000005</v>
      </c>
      <c r="F48" s="268"/>
      <c r="G48" s="257">
        <f>SUM(G46,G47)</f>
        <v>21325938.86765819</v>
      </c>
      <c r="H48" s="261">
        <f>SUM(H46,H47)</f>
        <v>37112271.357658193</v>
      </c>
      <c r="I48" s="268"/>
      <c r="J48" s="260">
        <f>SUM(J46,J47)</f>
        <v>5816165.1455999995</v>
      </c>
      <c r="K48" s="261">
        <f>SUM(K46,K47)</f>
        <v>10121528.551200001</v>
      </c>
      <c r="L48" s="532"/>
      <c r="M48" s="518"/>
      <c r="N48" s="518"/>
      <c r="T48" s="518"/>
      <c r="U48" s="518"/>
    </row>
    <row r="49" spans="1:21" s="518" customFormat="1" ht="21" customHeight="1" thickTop="1" x14ac:dyDescent="0.25">
      <c r="A49" s="67" t="s">
        <v>74</v>
      </c>
      <c r="B49" s="59" t="s">
        <v>75</v>
      </c>
      <c r="C49" s="220" t="s">
        <v>76</v>
      </c>
      <c r="D49" s="273"/>
      <c r="E49" s="274"/>
      <c r="F49" s="226">
        <v>50</v>
      </c>
      <c r="G49" s="273"/>
      <c r="H49" s="274"/>
      <c r="I49" s="275"/>
      <c r="J49" s="273"/>
      <c r="K49" s="274"/>
      <c r="L49" s="533"/>
    </row>
    <row r="50" spans="1:21" ht="15" x14ac:dyDescent="0.25">
      <c r="A50" s="60" t="s">
        <v>77</v>
      </c>
      <c r="B50" s="61" t="s">
        <v>78</v>
      </c>
      <c r="C50" s="227"/>
      <c r="D50" s="286">
        <f>SUM(D51:D53)</f>
        <v>204817217.00999999</v>
      </c>
      <c r="E50" s="287">
        <f>SUM(E51:E53)</f>
        <v>729512765.49000001</v>
      </c>
      <c r="F50" s="288"/>
      <c r="G50" s="231"/>
      <c r="H50" s="232"/>
      <c r="I50" s="541"/>
      <c r="J50" s="542"/>
      <c r="K50" s="543"/>
      <c r="L50" s="537"/>
      <c r="M50" s="518"/>
      <c r="N50" s="518"/>
      <c r="T50" s="518"/>
      <c r="U50" s="518"/>
    </row>
    <row r="51" spans="1:21" x14ac:dyDescent="0.2">
      <c r="A51" s="71" t="s">
        <v>79</v>
      </c>
      <c r="B51" s="64" t="s">
        <v>80</v>
      </c>
      <c r="C51" s="282"/>
      <c r="D51" s="235">
        <f>'Werteliste-BIENE'!D17</f>
        <v>0</v>
      </c>
      <c r="E51" s="235">
        <f>'Werteliste-BIENE'!E17</f>
        <v>0</v>
      </c>
      <c r="F51" s="283"/>
      <c r="G51" s="289"/>
      <c r="H51" s="290"/>
      <c r="I51" s="283"/>
      <c r="J51" s="544"/>
      <c r="K51" s="545"/>
      <c r="L51" s="537" t="s">
        <v>318</v>
      </c>
      <c r="M51" s="518"/>
      <c r="N51" s="518"/>
      <c r="T51" s="518"/>
      <c r="U51" s="518"/>
    </row>
    <row r="52" spans="1:21" x14ac:dyDescent="0.2">
      <c r="A52" s="62" t="s">
        <v>273</v>
      </c>
      <c r="B52" s="63" t="s">
        <v>274</v>
      </c>
      <c r="C52" s="245"/>
      <c r="D52" s="243">
        <f>'Werteliste-BIENE'!D18</f>
        <v>2483294</v>
      </c>
      <c r="E52" s="243">
        <f>'Werteliste-BIENE'!E18</f>
        <v>6267091.2400000002</v>
      </c>
      <c r="F52" s="265"/>
      <c r="G52" s="238"/>
      <c r="H52" s="239"/>
      <c r="I52" s="265"/>
      <c r="J52" s="241"/>
      <c r="K52" s="242"/>
      <c r="L52" s="537" t="s">
        <v>318</v>
      </c>
      <c r="M52" s="518"/>
      <c r="N52" s="518"/>
      <c r="T52" s="518"/>
      <c r="U52" s="518"/>
    </row>
    <row r="53" spans="1:21" x14ac:dyDescent="0.2">
      <c r="A53" s="60" t="s">
        <v>81</v>
      </c>
      <c r="B53" s="61" t="s">
        <v>22</v>
      </c>
      <c r="C53" s="227"/>
      <c r="D53" s="291">
        <f>'Werteliste-BIENE'!D19</f>
        <v>202333923.00999999</v>
      </c>
      <c r="E53" s="291">
        <f>'Werteliste-BIENE'!E19</f>
        <v>723245674.25</v>
      </c>
      <c r="F53" s="288"/>
      <c r="G53" s="292">
        <f>ROUND(D53*$F$49/100,2)</f>
        <v>101166961.51000001</v>
      </c>
      <c r="H53" s="292">
        <f>ROUND(E53*$F$49/100,2)</f>
        <v>361622837.13</v>
      </c>
      <c r="I53" s="546"/>
      <c r="J53" s="293"/>
      <c r="K53" s="294"/>
      <c r="L53" s="537" t="s">
        <v>318</v>
      </c>
      <c r="M53" s="518"/>
      <c r="N53" s="518"/>
      <c r="T53" s="518"/>
      <c r="U53" s="518"/>
    </row>
    <row r="54" spans="1:21" x14ac:dyDescent="0.2">
      <c r="A54" s="62" t="s">
        <v>82</v>
      </c>
      <c r="B54" s="63" t="s">
        <v>390</v>
      </c>
      <c r="C54" s="227"/>
      <c r="D54" s="278">
        <f>ROUND(G54/$F$49*100,2)</f>
        <v>0</v>
      </c>
      <c r="E54" s="278">
        <f t="shared" ref="E54:E55" si="7">ROUND(H54/$F$49*100,2)</f>
        <v>0</v>
      </c>
      <c r="F54" s="265"/>
      <c r="G54" s="243">
        <f>'Werteliste-manuell'!E21</f>
        <v>0</v>
      </c>
      <c r="H54" s="252">
        <f>'Werteliste-manuell'!F21</f>
        <v>0</v>
      </c>
      <c r="I54" s="265"/>
      <c r="J54" s="547"/>
      <c r="K54" s="548"/>
      <c r="L54" s="529" t="s">
        <v>319</v>
      </c>
      <c r="M54" s="518"/>
      <c r="N54" s="518"/>
      <c r="T54" s="518"/>
      <c r="U54" s="518"/>
    </row>
    <row r="55" spans="1:21" x14ac:dyDescent="0.2">
      <c r="A55" s="62" t="s">
        <v>83</v>
      </c>
      <c r="B55" s="63" t="s">
        <v>84</v>
      </c>
      <c r="C55" s="227"/>
      <c r="D55" s="278">
        <f t="shared" ref="D55" si="8">ROUND(G55/$F$49*100,2)</f>
        <v>0</v>
      </c>
      <c r="E55" s="278">
        <f t="shared" si="7"/>
        <v>0</v>
      </c>
      <c r="F55" s="265"/>
      <c r="G55" s="243">
        <f>'Werteliste-manuell'!E22</f>
        <v>0</v>
      </c>
      <c r="H55" s="252">
        <f>'Werteliste-manuell'!F22</f>
        <v>0</v>
      </c>
      <c r="I55" s="265"/>
      <c r="J55" s="547"/>
      <c r="K55" s="548"/>
      <c r="L55" s="529" t="s">
        <v>319</v>
      </c>
      <c r="M55" s="518"/>
      <c r="N55" s="518"/>
      <c r="T55" s="518"/>
      <c r="U55" s="518"/>
    </row>
    <row r="56" spans="1:21" ht="15" x14ac:dyDescent="0.25">
      <c r="A56" s="60" t="s">
        <v>85</v>
      </c>
      <c r="B56" s="72" t="s">
        <v>86</v>
      </c>
      <c r="C56" s="295"/>
      <c r="D56" s="284">
        <f>SUM(D53:D55)</f>
        <v>202333923.00999999</v>
      </c>
      <c r="E56" s="284">
        <f>SUM(E53:E55)</f>
        <v>723245674.25</v>
      </c>
      <c r="F56" s="288"/>
      <c r="G56" s="285">
        <f>SUM(G53:G55)</f>
        <v>101166961.51000001</v>
      </c>
      <c r="H56" s="296">
        <f>SUM(H53:H55)</f>
        <v>361622837.13</v>
      </c>
      <c r="I56" s="288"/>
      <c r="J56" s="549"/>
      <c r="K56" s="550"/>
      <c r="L56" s="529"/>
      <c r="M56" s="518"/>
      <c r="N56" s="518"/>
      <c r="T56" s="518"/>
      <c r="U56" s="518"/>
    </row>
    <row r="57" spans="1:21" ht="15" customHeight="1" x14ac:dyDescent="0.2">
      <c r="A57" s="62" t="s">
        <v>87</v>
      </c>
      <c r="B57" s="63" t="s">
        <v>88</v>
      </c>
      <c r="C57" s="297"/>
      <c r="D57" s="278">
        <f t="shared" ref="D57" si="9">ROUND(G57/$F$49*100,2)</f>
        <v>83879214</v>
      </c>
      <c r="E57" s="278">
        <f>ROUND(H57/$F$49*100,2)</f>
        <v>93209670</v>
      </c>
      <c r="F57" s="265"/>
      <c r="G57" s="243">
        <f>'Werteliste-manuell'!E23</f>
        <v>41939607</v>
      </c>
      <c r="H57" s="252">
        <f>'Werteliste-manuell'!F23</f>
        <v>46604835</v>
      </c>
      <c r="I57" s="265"/>
      <c r="J57" s="298"/>
      <c r="K57" s="299"/>
      <c r="L57" s="529" t="s">
        <v>319</v>
      </c>
      <c r="M57" s="518"/>
      <c r="N57" s="518"/>
      <c r="T57" s="518"/>
      <c r="U57" s="518"/>
    </row>
    <row r="58" spans="1:21" ht="15.75" thickBot="1" x14ac:dyDescent="0.3">
      <c r="A58" s="65" t="s">
        <v>89</v>
      </c>
      <c r="B58" s="73" t="s">
        <v>90</v>
      </c>
      <c r="C58" s="256"/>
      <c r="D58" s="257">
        <f>SUM(D56:D57)</f>
        <v>286213137.00999999</v>
      </c>
      <c r="E58" s="257">
        <f>SUM(E56:E57)</f>
        <v>816455344.25</v>
      </c>
      <c r="F58" s="268"/>
      <c r="G58" s="269">
        <f>SUM(G56:G57)</f>
        <v>143106568.50999999</v>
      </c>
      <c r="H58" s="300">
        <f>SUM(H56:H57)</f>
        <v>408227672.13</v>
      </c>
      <c r="I58" s="268"/>
      <c r="J58" s="551"/>
      <c r="K58" s="552"/>
      <c r="L58" s="553"/>
      <c r="M58" s="518"/>
      <c r="N58" s="518"/>
      <c r="T58" s="518"/>
      <c r="U58" s="518"/>
    </row>
    <row r="59" spans="1:21" s="518" customFormat="1" ht="24.75" thickTop="1" x14ac:dyDescent="0.25">
      <c r="A59" s="74" t="s">
        <v>91</v>
      </c>
      <c r="B59" s="75" t="s">
        <v>281</v>
      </c>
      <c r="C59" s="301" t="s">
        <v>282</v>
      </c>
      <c r="D59" s="271"/>
      <c r="E59" s="272"/>
      <c r="F59" s="302"/>
      <c r="G59" s="303"/>
      <c r="H59" s="272"/>
      <c r="I59" s="302"/>
      <c r="J59" s="303"/>
      <c r="K59" s="272"/>
      <c r="L59" s="554"/>
    </row>
    <row r="60" spans="1:21" x14ac:dyDescent="0.2">
      <c r="A60" s="60" t="s">
        <v>92</v>
      </c>
      <c r="B60" s="76" t="s">
        <v>283</v>
      </c>
      <c r="C60" s="304"/>
      <c r="D60" s="305">
        <f>'Werteliste-BIENE'!D20</f>
        <v>732753028.48000002</v>
      </c>
      <c r="E60" s="306">
        <f>'Werteliste-BIENE'!E20</f>
        <v>3165694937.1799998</v>
      </c>
      <c r="F60" s="307">
        <f>'Werteliste-BIENE'!D66</f>
        <v>45.190072540000003</v>
      </c>
      <c r="G60" s="308">
        <f>D60*$F$60/100</f>
        <v>331131625.10915887</v>
      </c>
      <c r="H60" s="309">
        <f>E60*$F$60/100</f>
        <v>1430579838.5067496</v>
      </c>
      <c r="I60" s="310">
        <f>'Werteliste-BIENE'!D67</f>
        <v>1.99594395</v>
      </c>
      <c r="J60" s="311">
        <f>D60*$I$60/100</f>
        <v>14625339.740388339</v>
      </c>
      <c r="K60" s="312">
        <f>E60*$I$60/100</f>
        <v>63185496.574100502</v>
      </c>
      <c r="L60" s="537" t="s">
        <v>318</v>
      </c>
      <c r="M60" s="518"/>
      <c r="N60" s="518"/>
      <c r="T60" s="518"/>
      <c r="U60" s="518"/>
    </row>
    <row r="61" spans="1:21" x14ac:dyDescent="0.2">
      <c r="A61" s="62" t="s">
        <v>93</v>
      </c>
      <c r="B61" s="77" t="s">
        <v>285</v>
      </c>
      <c r="C61" s="304"/>
      <c r="D61" s="313"/>
      <c r="E61" s="280"/>
      <c r="F61" s="307">
        <f>'Werteliste-BIENE'!D69</f>
        <v>31.113983510000001</v>
      </c>
      <c r="G61" s="314">
        <f>$D$60*($F$61/100)</f>
        <v>227988656.4502928</v>
      </c>
      <c r="H61" s="315">
        <f>$E$60*($F$61/100)</f>
        <v>984973800.73108995</v>
      </c>
      <c r="I61" s="316"/>
      <c r="J61" s="317"/>
      <c r="K61" s="318"/>
      <c r="L61" s="537" t="s">
        <v>318</v>
      </c>
      <c r="M61" s="518"/>
      <c r="N61" s="518"/>
      <c r="T61" s="518"/>
      <c r="U61" s="518"/>
    </row>
    <row r="62" spans="1:21" x14ac:dyDescent="0.2">
      <c r="A62" s="62" t="s">
        <v>94</v>
      </c>
      <c r="B62" s="78" t="s">
        <v>286</v>
      </c>
      <c r="C62" s="304"/>
      <c r="D62" s="313"/>
      <c r="E62" s="280"/>
      <c r="F62" s="265"/>
      <c r="G62" s="235">
        <f>'Werteliste-BIENE'!D70</f>
        <v>0</v>
      </c>
      <c r="H62" s="236">
        <f>'Werteliste-BIENE'!E70</f>
        <v>0</v>
      </c>
      <c r="I62" s="316"/>
      <c r="J62" s="317"/>
      <c r="K62" s="318"/>
      <c r="L62" s="537" t="s">
        <v>318</v>
      </c>
      <c r="M62" s="518"/>
      <c r="N62" s="518"/>
      <c r="T62" s="518"/>
      <c r="U62" s="518"/>
    </row>
    <row r="63" spans="1:21" x14ac:dyDescent="0.2">
      <c r="A63" s="62" t="s">
        <v>95</v>
      </c>
      <c r="B63" s="78" t="s">
        <v>287</v>
      </c>
      <c r="C63" s="304"/>
      <c r="D63" s="313"/>
      <c r="E63" s="280"/>
      <c r="F63" s="265"/>
      <c r="G63" s="243">
        <f>'Werteliste-manuell'!E24</f>
        <v>0</v>
      </c>
      <c r="H63" s="252">
        <f>'Werteliste-manuell'!F24</f>
        <v>-321909022.49000001</v>
      </c>
      <c r="I63" s="265"/>
      <c r="J63" s="317"/>
      <c r="K63" s="318"/>
      <c r="L63" s="529" t="s">
        <v>319</v>
      </c>
      <c r="M63" s="518"/>
      <c r="N63" s="518"/>
      <c r="T63" s="518"/>
      <c r="U63" s="518"/>
    </row>
    <row r="64" spans="1:21" x14ac:dyDescent="0.2">
      <c r="A64" s="62" t="s">
        <v>185</v>
      </c>
      <c r="B64" s="77" t="s">
        <v>365</v>
      </c>
      <c r="C64" s="304"/>
      <c r="D64" s="313"/>
      <c r="E64" s="280"/>
      <c r="F64" s="265"/>
      <c r="G64" s="243">
        <f>'Werteliste-manuell'!E25</f>
        <v>26812262.265610941</v>
      </c>
      <c r="H64" s="252">
        <f>'Werteliste-manuell'!F25</f>
        <v>107249049.06244376</v>
      </c>
      <c r="I64" s="265"/>
      <c r="J64" s="243">
        <f>'Werteliste-manuell'!E27</f>
        <v>7948037.1999999993</v>
      </c>
      <c r="K64" s="252">
        <f>'Werteliste-manuell'!F27</f>
        <v>31792148.799999997</v>
      </c>
      <c r="L64" s="529" t="s">
        <v>319</v>
      </c>
      <c r="M64" s="518"/>
      <c r="N64" s="518"/>
      <c r="T64" s="518"/>
      <c r="U64" s="518"/>
    </row>
    <row r="65" spans="1:21" x14ac:dyDescent="0.2">
      <c r="A65" s="62" t="s">
        <v>284</v>
      </c>
      <c r="B65" s="78" t="s">
        <v>288</v>
      </c>
      <c r="C65" s="319"/>
      <c r="D65" s="320"/>
      <c r="E65" s="321"/>
      <c r="F65" s="322"/>
      <c r="G65" s="323">
        <f>'Werteliste-manuell'!E26</f>
        <v>376460691.13147879</v>
      </c>
      <c r="H65" s="324">
        <f>'Werteliste-manuell'!F26</f>
        <v>643919433.58131862</v>
      </c>
      <c r="I65" s="322"/>
      <c r="J65" s="323">
        <f>'Werteliste-manuell'!E28</f>
        <v>9343026.5703817531</v>
      </c>
      <c r="K65" s="325">
        <f>'Werteliste-manuell'!F28</f>
        <v>12357196.584561383</v>
      </c>
      <c r="L65" s="529" t="s">
        <v>319</v>
      </c>
      <c r="M65" s="518"/>
      <c r="N65" s="518"/>
      <c r="T65" s="518"/>
      <c r="U65" s="518"/>
    </row>
    <row r="66" spans="1:21" ht="15" customHeight="1" thickBot="1" x14ac:dyDescent="0.25">
      <c r="A66" s="65" t="s">
        <v>96</v>
      </c>
      <c r="B66" s="79" t="s">
        <v>289</v>
      </c>
      <c r="C66" s="256"/>
      <c r="D66" s="326"/>
      <c r="E66" s="326"/>
      <c r="F66" s="327"/>
      <c r="G66" s="269">
        <f>SUM(G60:G65)</f>
        <v>962393234.95654142</v>
      </c>
      <c r="H66" s="269">
        <f>SUM(H60:H65)</f>
        <v>2844813099.3916025</v>
      </c>
      <c r="I66" s="327"/>
      <c r="J66" s="269">
        <f>SUM(J60:J65)</f>
        <v>31916403.51077009</v>
      </c>
      <c r="K66" s="300">
        <f>SUM(K60:K65)</f>
        <v>107334841.95866188</v>
      </c>
      <c r="L66" s="555"/>
      <c r="M66" s="518"/>
      <c r="N66" s="518"/>
      <c r="T66" s="518"/>
      <c r="U66" s="518"/>
    </row>
    <row r="67" spans="1:21" s="518" customFormat="1" ht="21" customHeight="1" thickTop="1" x14ac:dyDescent="0.25">
      <c r="A67" s="67" t="s">
        <v>97</v>
      </c>
      <c r="B67" s="59" t="s">
        <v>98</v>
      </c>
      <c r="C67" s="220" t="s">
        <v>99</v>
      </c>
      <c r="D67" s="221"/>
      <c r="E67" s="222"/>
      <c r="F67" s="275"/>
      <c r="G67" s="262"/>
      <c r="H67" s="263"/>
      <c r="I67" s="275"/>
      <c r="J67" s="262"/>
      <c r="K67" s="263"/>
      <c r="L67" s="556"/>
    </row>
    <row r="68" spans="1:21" x14ac:dyDescent="0.2">
      <c r="A68" s="70" t="s">
        <v>276</v>
      </c>
      <c r="B68" s="61" t="s">
        <v>98</v>
      </c>
      <c r="C68" s="227"/>
      <c r="D68" s="305">
        <f>IF(ISBLANK('Werteliste-manuell'!E29)=TRUE,'Werteliste-BIENE'!D21,'Werteliste-manuell'!E29)</f>
        <v>0</v>
      </c>
      <c r="E68" s="306">
        <f>IF(ISBLANK('Werteliste-manuell'!F29)=TRUE,'Werteliste-BIENE'!E21,'Werteliste-manuell'!F29)</f>
        <v>7297194.6099999994</v>
      </c>
      <c r="F68" s="307"/>
      <c r="G68" s="231"/>
      <c r="H68" s="232"/>
      <c r="I68" s="265"/>
      <c r="J68" s="328"/>
      <c r="K68" s="232"/>
      <c r="L68" s="530" t="s">
        <v>317</v>
      </c>
      <c r="M68" s="518"/>
      <c r="N68" s="518"/>
      <c r="T68" s="518"/>
      <c r="U68" s="518"/>
    </row>
    <row r="69" spans="1:21" x14ac:dyDescent="0.2">
      <c r="A69" s="62" t="s">
        <v>313</v>
      </c>
      <c r="B69" s="63" t="s">
        <v>100</v>
      </c>
      <c r="C69" s="282"/>
      <c r="D69" s="329">
        <f>IF(ISBLANK('Werteliste-manuell'!E30)=TRUE,'Werteliste-BIENE'!D22,'Werteliste-manuell'!E30)</f>
        <v>0</v>
      </c>
      <c r="E69" s="330">
        <f>IF(ISBLANK('Werteliste-manuell'!F30)=TRUE,'Werteliste-BIENE'!E22,'Werteliste-manuell'!F30)</f>
        <v>3023123.48</v>
      </c>
      <c r="F69" s="316"/>
      <c r="G69" s="331"/>
      <c r="H69" s="332"/>
      <c r="I69" s="265"/>
      <c r="J69" s="557"/>
      <c r="K69" s="558"/>
      <c r="L69" s="530" t="s">
        <v>317</v>
      </c>
      <c r="M69" s="518"/>
      <c r="N69" s="518"/>
      <c r="T69" s="518"/>
      <c r="U69" s="518"/>
    </row>
    <row r="70" spans="1:21" x14ac:dyDescent="0.2">
      <c r="A70" s="62" t="s">
        <v>314</v>
      </c>
      <c r="B70" s="63" t="s">
        <v>5</v>
      </c>
      <c r="C70" s="333"/>
      <c r="D70" s="334">
        <f>G70</f>
        <v>0</v>
      </c>
      <c r="E70" s="335">
        <f>H70</f>
        <v>4274071.13</v>
      </c>
      <c r="F70" s="265"/>
      <c r="G70" s="305">
        <f>IF(ISBLANK('Werteliste-manuell'!E31)=TRUE,'Werteliste-BIENE'!D23,'Werteliste-manuell'!E31)</f>
        <v>0</v>
      </c>
      <c r="H70" s="336">
        <f>IF(ISBLANK('Werteliste-manuell'!F31)=TRUE,'Werteliste-BIENE'!E23,'Werteliste-manuell'!F31)</f>
        <v>4274071.13</v>
      </c>
      <c r="I70" s="316"/>
      <c r="J70" s="559"/>
      <c r="K70" s="560"/>
      <c r="L70" s="530" t="s">
        <v>317</v>
      </c>
      <c r="M70" s="518"/>
      <c r="N70" s="518"/>
      <c r="T70" s="518"/>
      <c r="U70" s="518"/>
    </row>
    <row r="71" spans="1:21" ht="15" thickBot="1" x14ac:dyDescent="0.25">
      <c r="A71" s="80" t="s">
        <v>315</v>
      </c>
      <c r="B71" s="81" t="s">
        <v>6</v>
      </c>
      <c r="C71" s="337"/>
      <c r="D71" s="338"/>
      <c r="E71" s="339"/>
      <c r="F71" s="340"/>
      <c r="G71" s="341"/>
      <c r="H71" s="342"/>
      <c r="I71" s="340"/>
      <c r="J71" s="343">
        <f>-D68</f>
        <v>0</v>
      </c>
      <c r="K71" s="344">
        <f>-E68</f>
        <v>-7297194.6099999994</v>
      </c>
      <c r="L71" s="561"/>
      <c r="M71" s="518"/>
      <c r="N71" s="518"/>
      <c r="T71" s="518"/>
      <c r="U71" s="518"/>
    </row>
    <row r="72" spans="1:21" s="518" customFormat="1" ht="21" customHeight="1" x14ac:dyDescent="0.25">
      <c r="A72" s="56"/>
      <c r="B72" s="82" t="s">
        <v>191</v>
      </c>
      <c r="C72" s="214"/>
      <c r="D72" s="345"/>
      <c r="E72" s="346"/>
      <c r="F72" s="217"/>
      <c r="G72" s="215"/>
      <c r="H72" s="216"/>
      <c r="I72" s="347"/>
      <c r="J72" s="348"/>
      <c r="K72" s="349"/>
      <c r="L72" s="562"/>
    </row>
    <row r="73" spans="1:21" s="518" customFormat="1" ht="21" customHeight="1" x14ac:dyDescent="0.25">
      <c r="A73" s="83" t="s">
        <v>101</v>
      </c>
      <c r="B73" s="84" t="s">
        <v>102</v>
      </c>
      <c r="C73" s="350"/>
      <c r="D73" s="351">
        <f>'Werteliste-BIENE'!D24</f>
        <v>0</v>
      </c>
      <c r="E73" s="352">
        <f>'Werteliste-BIENE'!E24</f>
        <v>0</v>
      </c>
      <c r="F73" s="353"/>
      <c r="G73" s="354">
        <f>ROUND(D73*0.5,2)</f>
        <v>0</v>
      </c>
      <c r="H73" s="355">
        <f>ROUND(E73*0.5,2)</f>
        <v>0</v>
      </c>
      <c r="I73" s="563"/>
      <c r="J73" s="564"/>
      <c r="K73" s="565"/>
      <c r="L73" s="566"/>
    </row>
    <row r="74" spans="1:21" ht="21" customHeight="1" x14ac:dyDescent="0.25">
      <c r="A74" s="85" t="s">
        <v>103</v>
      </c>
      <c r="B74" s="86" t="s">
        <v>104</v>
      </c>
      <c r="C74" s="356"/>
      <c r="D74" s="357">
        <f>G74</f>
        <v>0</v>
      </c>
      <c r="E74" s="358">
        <f>H74</f>
        <v>0</v>
      </c>
      <c r="F74" s="359"/>
      <c r="G74" s="360">
        <f>G75+G76</f>
        <v>0</v>
      </c>
      <c r="H74" s="361">
        <f>H75+H76</f>
        <v>0</v>
      </c>
      <c r="I74" s="567"/>
      <c r="J74" s="357">
        <f>G74*-1</f>
        <v>0</v>
      </c>
      <c r="K74" s="362">
        <f>H74*-1</f>
        <v>0</v>
      </c>
      <c r="L74" s="568"/>
      <c r="M74" s="518"/>
      <c r="N74" s="518"/>
      <c r="T74" s="518"/>
      <c r="U74" s="518"/>
    </row>
    <row r="75" spans="1:21" x14ac:dyDescent="0.2">
      <c r="A75" s="62" t="s">
        <v>183</v>
      </c>
      <c r="B75" s="87" t="s">
        <v>194</v>
      </c>
      <c r="C75" s="363"/>
      <c r="D75" s="364">
        <f>G75</f>
        <v>0</v>
      </c>
      <c r="E75" s="365">
        <f t="shared" ref="E75:E76" si="10">H75</f>
        <v>0</v>
      </c>
      <c r="F75" s="366"/>
      <c r="G75" s="235">
        <f>IF(ISBLANK('Werteliste-manuell'!E32)=TRUE,'Werteliste-BIENE'!D25,'Werteliste-manuell'!E32)</f>
        <v>0</v>
      </c>
      <c r="H75" s="236">
        <f>IF(ISBLANK('Werteliste-manuell'!F32)=TRUE,'Werteliste-BIENE'!E25,'Werteliste-manuell'!F32)</f>
        <v>0</v>
      </c>
      <c r="I75" s="569"/>
      <c r="J75" s="367">
        <f t="shared" ref="J75:K76" si="11">G75*-1</f>
        <v>0</v>
      </c>
      <c r="K75" s="368">
        <f>H75*-1</f>
        <v>0</v>
      </c>
      <c r="L75" s="530" t="s">
        <v>317</v>
      </c>
      <c r="M75" s="518"/>
      <c r="N75" s="518"/>
      <c r="T75" s="518"/>
      <c r="U75" s="518"/>
    </row>
    <row r="76" spans="1:21" ht="15" thickBot="1" x14ac:dyDescent="0.25">
      <c r="A76" s="88" t="s">
        <v>184</v>
      </c>
      <c r="B76" s="89" t="s">
        <v>195</v>
      </c>
      <c r="C76" s="369"/>
      <c r="D76" s="370">
        <f>G76</f>
        <v>0</v>
      </c>
      <c r="E76" s="371">
        <f t="shared" si="10"/>
        <v>0</v>
      </c>
      <c r="F76" s="372"/>
      <c r="G76" s="373">
        <f>IF(ISBLANK('Werteliste-manuell'!E33)=TRUE,'Werteliste-BIENE'!D26,'Werteliste-manuell'!E33)</f>
        <v>0</v>
      </c>
      <c r="H76" s="374">
        <f>IF(ISBLANK('Werteliste-manuell'!F33)=TRUE,'Werteliste-BIENE'!E26,'Werteliste-manuell'!F33)</f>
        <v>0</v>
      </c>
      <c r="I76" s="375"/>
      <c r="J76" s="376">
        <f t="shared" si="11"/>
        <v>0</v>
      </c>
      <c r="K76" s="377">
        <f t="shared" si="11"/>
        <v>0</v>
      </c>
      <c r="L76" s="570" t="s">
        <v>317</v>
      </c>
      <c r="M76" s="518"/>
      <c r="N76" s="518"/>
      <c r="T76" s="518"/>
      <c r="U76" s="518"/>
    </row>
    <row r="77" spans="1:21" ht="21" customHeight="1" thickTop="1" x14ac:dyDescent="0.25">
      <c r="A77" s="90"/>
      <c r="B77" s="91" t="s">
        <v>308</v>
      </c>
      <c r="C77" s="571"/>
      <c r="D77" s="572"/>
      <c r="E77" s="573"/>
      <c r="F77" s="571"/>
      <c r="G77" s="574"/>
      <c r="H77" s="575"/>
      <c r="I77" s="576"/>
      <c r="J77" s="572"/>
      <c r="K77" s="573"/>
      <c r="L77" s="577"/>
      <c r="M77" s="518"/>
      <c r="N77" s="518"/>
      <c r="T77" s="518"/>
      <c r="U77" s="518"/>
    </row>
    <row r="78" spans="1:21" x14ac:dyDescent="0.2">
      <c r="A78" s="92" t="s">
        <v>354</v>
      </c>
      <c r="B78" s="197" t="s">
        <v>105</v>
      </c>
      <c r="C78" s="378"/>
      <c r="D78" s="379">
        <f>D19+D36+D41+D46+D53+D60+D68+D73+D74</f>
        <v>2312555661.04</v>
      </c>
      <c r="E78" s="380">
        <f>E19+E36+E41+E46+E53+E60+E68+E73+E74</f>
        <v>10008214705.93</v>
      </c>
      <c r="F78" s="381"/>
      <c r="G78" s="382"/>
      <c r="H78" s="380"/>
      <c r="I78" s="578"/>
      <c r="J78" s="383"/>
      <c r="K78" s="384"/>
      <c r="L78" s="579"/>
      <c r="M78" s="518"/>
      <c r="N78" s="518"/>
      <c r="T78" s="518"/>
      <c r="U78" s="518"/>
    </row>
    <row r="79" spans="1:21" ht="15" thickBot="1" x14ac:dyDescent="0.25">
      <c r="A79" s="93" t="s">
        <v>355</v>
      </c>
      <c r="B79" s="198" t="s">
        <v>106</v>
      </c>
      <c r="C79" s="385"/>
      <c r="D79" s="386"/>
      <c r="E79" s="387"/>
      <c r="F79" s="388"/>
      <c r="G79" s="389">
        <f>G26+G39+G44+G48+G58+G66+G70+G73+G74</f>
        <v>1481478262.7319496</v>
      </c>
      <c r="H79" s="390">
        <f>H26+H39+H44+H48+H58+H66+H70+H73+H74</f>
        <v>5368212318.2220106</v>
      </c>
      <c r="I79" s="391"/>
      <c r="J79" s="392">
        <f>J26+J39+J48+J66+J71+J74</f>
        <v>148707819.5038701</v>
      </c>
      <c r="K79" s="390">
        <f>K26+K39+K48+K66+K71+K74</f>
        <v>793943831.63386202</v>
      </c>
      <c r="L79" s="580"/>
      <c r="M79" s="518"/>
      <c r="N79" s="518"/>
      <c r="T79" s="518"/>
      <c r="U79" s="518"/>
    </row>
    <row r="80" spans="1:21" s="518" customFormat="1" ht="21" customHeight="1" thickTop="1" x14ac:dyDescent="0.25">
      <c r="A80" s="56"/>
      <c r="B80" s="94" t="s">
        <v>192</v>
      </c>
      <c r="C80" s="214"/>
      <c r="D80" s="348"/>
      <c r="E80" s="349"/>
      <c r="F80" s="214"/>
      <c r="G80" s="345"/>
      <c r="H80" s="346"/>
      <c r="I80" s="214"/>
      <c r="J80" s="348"/>
      <c r="K80" s="349"/>
      <c r="L80" s="562"/>
    </row>
    <row r="81" spans="1:21" x14ac:dyDescent="0.2">
      <c r="A81" s="70" t="s">
        <v>107</v>
      </c>
      <c r="B81" s="95" t="s">
        <v>108</v>
      </c>
      <c r="C81" s="581" t="s">
        <v>109</v>
      </c>
      <c r="D81" s="394"/>
      <c r="E81" s="250"/>
      <c r="F81" s="395">
        <v>100</v>
      </c>
      <c r="G81" s="396">
        <f>'Werteliste-BIENE'!D27</f>
        <v>0</v>
      </c>
      <c r="H81" s="336">
        <f>'Werteliste-BIENE'!E27</f>
        <v>0</v>
      </c>
      <c r="I81" s="316"/>
      <c r="J81" s="397"/>
      <c r="K81" s="250"/>
      <c r="L81" s="529" t="s">
        <v>318</v>
      </c>
      <c r="M81" s="518"/>
      <c r="N81" s="518"/>
      <c r="T81" s="518"/>
      <c r="U81" s="518"/>
    </row>
    <row r="82" spans="1:21" x14ac:dyDescent="0.2">
      <c r="A82" s="70" t="s">
        <v>110</v>
      </c>
      <c r="B82" s="95" t="s">
        <v>111</v>
      </c>
      <c r="C82" s="581" t="s">
        <v>112</v>
      </c>
      <c r="D82" s="394"/>
      <c r="E82" s="250"/>
      <c r="F82" s="395">
        <v>100</v>
      </c>
      <c r="G82" s="398">
        <f>IF(ISBLANK('Werteliste-manuell'!E34)=TRUE,'Werteliste-BIENE'!D28,'Werteliste-manuell'!E34)</f>
        <v>95007970</v>
      </c>
      <c r="H82" s="399">
        <f>IF(ISBLANK('Werteliste-manuell'!F34)=TRUE,'Werteliste-BIENE'!E28,'Werteliste-manuell'!F34)</f>
        <v>225793883.31</v>
      </c>
      <c r="I82" s="316"/>
      <c r="J82" s="400"/>
      <c r="K82" s="250"/>
      <c r="L82" s="582" t="s">
        <v>317</v>
      </c>
      <c r="M82" s="518"/>
      <c r="N82" s="518"/>
      <c r="T82" s="518"/>
      <c r="U82" s="518"/>
    </row>
    <row r="83" spans="1:21" x14ac:dyDescent="0.2">
      <c r="A83" s="70" t="s">
        <v>113</v>
      </c>
      <c r="B83" s="95" t="s">
        <v>114</v>
      </c>
      <c r="C83" s="581" t="s">
        <v>115</v>
      </c>
      <c r="D83" s="401"/>
      <c r="E83" s="232"/>
      <c r="F83" s="395">
        <v>100</v>
      </c>
      <c r="G83" s="396">
        <f>'Werteliste-BIENE'!D29+('Werteliste-BIENE'!D30*(7/3))+'Werteliste-manuell'!E35</f>
        <v>56820916.700000003</v>
      </c>
      <c r="H83" s="336">
        <f>'Werteliste-BIENE'!E29+('Werteliste-BIENE'!E30*(7/3))+'Werteliste-manuell'!F35</f>
        <v>398084208.55000001</v>
      </c>
      <c r="I83" s="316"/>
      <c r="J83" s="400"/>
      <c r="K83" s="250"/>
      <c r="L83" s="528" t="s">
        <v>351</v>
      </c>
      <c r="M83" s="518"/>
      <c r="N83" s="518"/>
      <c r="T83" s="518"/>
      <c r="U83" s="518"/>
    </row>
    <row r="84" spans="1:21" x14ac:dyDescent="0.2">
      <c r="A84" s="70" t="s">
        <v>116</v>
      </c>
      <c r="B84" s="95" t="s">
        <v>117</v>
      </c>
      <c r="C84" s="581" t="s">
        <v>118</v>
      </c>
      <c r="D84" s="394"/>
      <c r="E84" s="250"/>
      <c r="F84" s="395">
        <v>100</v>
      </c>
      <c r="G84" s="398">
        <f>'Werteliste-BIENE'!D31</f>
        <v>98579.72</v>
      </c>
      <c r="H84" s="399">
        <f>'Werteliste-BIENE'!E31</f>
        <v>492164.63</v>
      </c>
      <c r="I84" s="316"/>
      <c r="J84" s="400"/>
      <c r="K84" s="250"/>
      <c r="L84" s="582" t="s">
        <v>318</v>
      </c>
      <c r="M84" s="518"/>
      <c r="N84" s="518"/>
      <c r="T84" s="518"/>
      <c r="U84" s="518"/>
    </row>
    <row r="85" spans="1:21" x14ac:dyDescent="0.2">
      <c r="A85" s="70" t="s">
        <v>119</v>
      </c>
      <c r="B85" s="95" t="s">
        <v>120</v>
      </c>
      <c r="C85" s="581" t="s">
        <v>121</v>
      </c>
      <c r="D85" s="394"/>
      <c r="E85" s="250"/>
      <c r="F85" s="395">
        <v>100</v>
      </c>
      <c r="G85" s="398">
        <f>'Werteliste-BIENE'!D32</f>
        <v>0</v>
      </c>
      <c r="H85" s="399">
        <f>'Werteliste-BIENE'!E32</f>
        <v>0</v>
      </c>
      <c r="I85" s="316"/>
      <c r="J85" s="397"/>
      <c r="K85" s="250"/>
      <c r="L85" s="582" t="s">
        <v>318</v>
      </c>
      <c r="M85" s="518"/>
      <c r="N85" s="518"/>
      <c r="T85" s="518"/>
      <c r="U85" s="518"/>
    </row>
    <row r="86" spans="1:21" s="471" customFormat="1" x14ac:dyDescent="0.2">
      <c r="A86" s="70" t="s">
        <v>122</v>
      </c>
      <c r="B86" s="95" t="s">
        <v>123</v>
      </c>
      <c r="C86" s="581" t="s">
        <v>124</v>
      </c>
      <c r="D86" s="401"/>
      <c r="E86" s="232"/>
      <c r="F86" s="395">
        <v>100</v>
      </c>
      <c r="G86" s="292">
        <f>SUM(G87:G88)</f>
        <v>5707207.5800000001</v>
      </c>
      <c r="H86" s="232">
        <f>SUM(H87:H88)</f>
        <v>20384539.300000001</v>
      </c>
      <c r="I86" s="316"/>
      <c r="J86" s="402"/>
      <c r="K86" s="232"/>
      <c r="L86" s="528"/>
      <c r="M86" s="583"/>
      <c r="N86" s="583"/>
      <c r="T86" s="583"/>
      <c r="U86" s="583"/>
    </row>
    <row r="87" spans="1:21" s="471" customFormat="1" x14ac:dyDescent="0.2">
      <c r="A87" s="584" t="s">
        <v>369</v>
      </c>
      <c r="B87" s="87" t="s">
        <v>392</v>
      </c>
      <c r="C87" s="581"/>
      <c r="D87" s="401"/>
      <c r="E87" s="232"/>
      <c r="F87" s="395"/>
      <c r="G87" s="585">
        <f>'Werteliste-BIENE'!D33+'Werteliste-manuell'!E36</f>
        <v>5707207.5800000001</v>
      </c>
      <c r="H87" s="586">
        <f>'Werteliste-BIENE'!E33+'Werteliste-manuell'!F36</f>
        <v>20097772.120000001</v>
      </c>
      <c r="I87" s="316"/>
      <c r="J87" s="402"/>
      <c r="K87" s="232"/>
      <c r="L87" s="528" t="s">
        <v>325</v>
      </c>
      <c r="M87" s="583"/>
      <c r="N87" s="583"/>
      <c r="T87" s="583"/>
      <c r="U87" s="583"/>
    </row>
    <row r="88" spans="1:21" s="471" customFormat="1" x14ac:dyDescent="0.2">
      <c r="A88" s="584" t="s">
        <v>379</v>
      </c>
      <c r="B88" s="87" t="s">
        <v>380</v>
      </c>
      <c r="C88" s="581"/>
      <c r="D88" s="401"/>
      <c r="E88" s="232"/>
      <c r="F88" s="395"/>
      <c r="G88" s="585">
        <f>'Werteliste-manuell'!E38</f>
        <v>0</v>
      </c>
      <c r="H88" s="586">
        <f>'Werteliste-manuell'!F38</f>
        <v>286767.18</v>
      </c>
      <c r="I88" s="316"/>
      <c r="J88" s="402"/>
      <c r="K88" s="232"/>
      <c r="L88" s="528" t="s">
        <v>319</v>
      </c>
      <c r="M88" s="583"/>
      <c r="N88" s="583"/>
      <c r="T88" s="583"/>
      <c r="U88" s="583"/>
    </row>
    <row r="89" spans="1:21" s="471" customFormat="1" ht="15" x14ac:dyDescent="0.25">
      <c r="A89" s="587" t="s">
        <v>125</v>
      </c>
      <c r="B89" s="95" t="s">
        <v>363</v>
      </c>
      <c r="C89" s="581" t="s">
        <v>126</v>
      </c>
      <c r="D89" s="401"/>
      <c r="E89" s="232"/>
      <c r="F89" s="395">
        <v>100</v>
      </c>
      <c r="G89" s="292">
        <f>SUM(G90:G91)</f>
        <v>0</v>
      </c>
      <c r="H89" s="232">
        <f>SUM(H90:H91)</f>
        <v>6251706.2400000002</v>
      </c>
      <c r="I89" s="588"/>
      <c r="J89" s="589"/>
      <c r="K89" s="590"/>
      <c r="L89" s="537"/>
      <c r="M89" s="583"/>
      <c r="N89" s="583"/>
      <c r="T89" s="583"/>
      <c r="U89" s="583"/>
    </row>
    <row r="90" spans="1:21" s="471" customFormat="1" ht="15" x14ac:dyDescent="0.25">
      <c r="A90" s="584" t="s">
        <v>127</v>
      </c>
      <c r="B90" s="87" t="s">
        <v>393</v>
      </c>
      <c r="C90" s="393"/>
      <c r="D90" s="401"/>
      <c r="E90" s="232"/>
      <c r="F90" s="395"/>
      <c r="G90" s="591">
        <f>IF(ISBLANK('Werteliste-BIENE'!D35)=TRUE,'Werteliste-BIENE'!D34-'Werteliste-manuell'!E40-'Werteliste-manuell'!E42,'Werteliste-BIENE'!D35)</f>
        <v>0</v>
      </c>
      <c r="H90" s="592">
        <f>IF(ISBLANK('Werteliste-BIENE'!E35)=TRUE,'Werteliste-BIENE'!E34-'Werteliste-manuell'!F40-'Werteliste-manuell'!F42,'Werteliste-BIENE'!E35)</f>
        <v>15300.79</v>
      </c>
      <c r="I90" s="593"/>
      <c r="J90" s="589"/>
      <c r="K90" s="590"/>
      <c r="L90" s="582" t="s">
        <v>394</v>
      </c>
      <c r="M90" s="583"/>
      <c r="N90" s="583"/>
      <c r="T90" s="583"/>
      <c r="U90" s="583"/>
    </row>
    <row r="91" spans="1:21" s="471" customFormat="1" ht="15" x14ac:dyDescent="0.25">
      <c r="A91" s="584" t="s">
        <v>128</v>
      </c>
      <c r="B91" s="87" t="s">
        <v>381</v>
      </c>
      <c r="C91" s="393"/>
      <c r="D91" s="401"/>
      <c r="E91" s="232"/>
      <c r="F91" s="395"/>
      <c r="G91" s="594">
        <f>'Werteliste-manuell'!E39</f>
        <v>0</v>
      </c>
      <c r="H91" s="595">
        <f>'Werteliste-manuell'!F39</f>
        <v>6236405.4500000002</v>
      </c>
      <c r="I91" s="593"/>
      <c r="J91" s="589"/>
      <c r="K91" s="590"/>
      <c r="L91" s="537" t="s">
        <v>319</v>
      </c>
      <c r="M91" s="583"/>
      <c r="N91" s="583"/>
      <c r="T91" s="583"/>
      <c r="U91" s="583"/>
    </row>
    <row r="92" spans="1:21" s="471" customFormat="1" ht="15" x14ac:dyDescent="0.25">
      <c r="A92" s="587" t="s">
        <v>395</v>
      </c>
      <c r="B92" s="95" t="s">
        <v>361</v>
      </c>
      <c r="C92" s="581" t="s">
        <v>126</v>
      </c>
      <c r="D92" s="401"/>
      <c r="E92" s="232"/>
      <c r="F92" s="395">
        <v>100</v>
      </c>
      <c r="G92" s="292">
        <f>SUM(G93:G94)</f>
        <v>0</v>
      </c>
      <c r="H92" s="232">
        <f>SUM(H93:H94)</f>
        <v>561367.71</v>
      </c>
      <c r="I92" s="588"/>
      <c r="J92" s="589"/>
      <c r="K92" s="590"/>
      <c r="L92" s="537"/>
      <c r="M92" s="583"/>
      <c r="N92" s="583"/>
      <c r="T92" s="583"/>
      <c r="U92" s="583"/>
    </row>
    <row r="93" spans="1:21" s="471" customFormat="1" ht="15" x14ac:dyDescent="0.25">
      <c r="A93" s="584" t="s">
        <v>370</v>
      </c>
      <c r="B93" s="87" t="s">
        <v>382</v>
      </c>
      <c r="C93" s="393"/>
      <c r="D93" s="401"/>
      <c r="E93" s="232"/>
      <c r="F93" s="403"/>
      <c r="G93" s="591">
        <f>IF(ISBLANK('Werteliste-BIENE'!D36)=TRUE,'Werteliste-manuell'!E40,'Werteliste-BIENE'!D36)</f>
        <v>0</v>
      </c>
      <c r="H93" s="592">
        <f>IF(ISBLANK('Werteliste-BIENE'!E36)=TRUE,'Werteliste-manuell'!F40,'Werteliste-BIENE'!E36)</f>
        <v>0</v>
      </c>
      <c r="I93" s="588"/>
      <c r="J93" s="589"/>
      <c r="K93" s="590"/>
      <c r="L93" s="537" t="s">
        <v>396</v>
      </c>
      <c r="M93" s="583"/>
      <c r="N93" s="583"/>
      <c r="T93" s="583"/>
      <c r="U93" s="583"/>
    </row>
    <row r="94" spans="1:21" s="471" customFormat="1" ht="15" x14ac:dyDescent="0.25">
      <c r="A94" s="584" t="s">
        <v>383</v>
      </c>
      <c r="B94" s="87" t="s">
        <v>384</v>
      </c>
      <c r="C94" s="393"/>
      <c r="D94" s="401"/>
      <c r="E94" s="232"/>
      <c r="F94" s="403"/>
      <c r="G94" s="594">
        <f>'Werteliste-manuell'!E41</f>
        <v>0</v>
      </c>
      <c r="H94" s="595">
        <f>'Werteliste-manuell'!F41</f>
        <v>561367.71</v>
      </c>
      <c r="I94" s="588"/>
      <c r="J94" s="589"/>
      <c r="K94" s="590"/>
      <c r="L94" s="537" t="s">
        <v>319</v>
      </c>
      <c r="M94" s="583"/>
      <c r="N94" s="583"/>
      <c r="T94" s="583"/>
      <c r="U94" s="583"/>
    </row>
    <row r="95" spans="1:21" s="471" customFormat="1" ht="15" x14ac:dyDescent="0.25">
      <c r="A95" s="587" t="s">
        <v>397</v>
      </c>
      <c r="B95" s="95" t="s">
        <v>398</v>
      </c>
      <c r="C95" s="581" t="s">
        <v>126</v>
      </c>
      <c r="D95" s="401"/>
      <c r="E95" s="232"/>
      <c r="F95" s="395">
        <v>100</v>
      </c>
      <c r="G95" s="292">
        <f>SUM(G96:G97)</f>
        <v>558077.17000000004</v>
      </c>
      <c r="H95" s="232">
        <f>SUM(H96:H97)</f>
        <v>3160661.69</v>
      </c>
      <c r="I95" s="588"/>
      <c r="J95" s="589"/>
      <c r="K95" s="590"/>
      <c r="L95" s="537"/>
      <c r="M95" s="583"/>
      <c r="N95" s="583"/>
      <c r="T95" s="583"/>
      <c r="U95" s="583"/>
    </row>
    <row r="96" spans="1:21" s="471" customFormat="1" ht="15" x14ac:dyDescent="0.25">
      <c r="A96" s="584" t="s">
        <v>371</v>
      </c>
      <c r="B96" s="87" t="s">
        <v>385</v>
      </c>
      <c r="C96" s="393"/>
      <c r="D96" s="401"/>
      <c r="E96" s="232"/>
      <c r="F96" s="403"/>
      <c r="G96" s="591">
        <f>IF(ISBLANK('Werteliste-BIENE'!D37)=TRUE,'Werteliste-manuell'!E42,'Werteliste-BIENE'!D37)</f>
        <v>558077.17000000004</v>
      </c>
      <c r="H96" s="592">
        <f>IF(ISBLANK('Werteliste-BIENE'!E37)=TRUE,'Werteliste-manuell'!F42,'Werteliste-BIENE'!E37)</f>
        <v>1976410.88</v>
      </c>
      <c r="I96" s="588"/>
      <c r="J96" s="589"/>
      <c r="K96" s="590"/>
      <c r="L96" s="537" t="s">
        <v>396</v>
      </c>
      <c r="M96" s="583"/>
      <c r="N96" s="583"/>
      <c r="T96" s="583"/>
      <c r="U96" s="583"/>
    </row>
    <row r="97" spans="1:21" s="471" customFormat="1" ht="15" x14ac:dyDescent="0.25">
      <c r="A97" s="584" t="s">
        <v>386</v>
      </c>
      <c r="B97" s="87" t="s">
        <v>387</v>
      </c>
      <c r="C97" s="393"/>
      <c r="D97" s="401"/>
      <c r="E97" s="232"/>
      <c r="F97" s="403"/>
      <c r="G97" s="596">
        <f>'Werteliste-manuell'!E43</f>
        <v>0</v>
      </c>
      <c r="H97" s="597">
        <f>'Werteliste-manuell'!F43</f>
        <v>1184250.81</v>
      </c>
      <c r="I97" s="588"/>
      <c r="J97" s="589"/>
      <c r="K97" s="590"/>
      <c r="L97" s="537" t="s">
        <v>319</v>
      </c>
      <c r="M97" s="583"/>
      <c r="N97" s="583"/>
      <c r="T97" s="583"/>
      <c r="U97" s="583"/>
    </row>
    <row r="98" spans="1:21" s="471" customFormat="1" x14ac:dyDescent="0.2">
      <c r="A98" s="70" t="s">
        <v>129</v>
      </c>
      <c r="B98" s="95" t="s">
        <v>130</v>
      </c>
      <c r="C98" s="581" t="s">
        <v>131</v>
      </c>
      <c r="D98" s="401"/>
      <c r="E98" s="232"/>
      <c r="F98" s="403">
        <v>100</v>
      </c>
      <c r="G98" s="396">
        <f>'Werteliste-manuell'!E44+'Werteliste-manuell'!E45</f>
        <v>1276921.1299999999</v>
      </c>
      <c r="H98" s="404">
        <f>'Werteliste-manuell'!F44+'Werteliste-manuell'!F45</f>
        <v>11312708.440000001</v>
      </c>
      <c r="I98" s="316"/>
      <c r="J98" s="402"/>
      <c r="K98" s="405"/>
      <c r="L98" s="537" t="s">
        <v>319</v>
      </c>
      <c r="M98" s="583"/>
      <c r="N98" s="583"/>
      <c r="T98" s="583"/>
      <c r="U98" s="583"/>
    </row>
    <row r="99" spans="1:21" x14ac:dyDescent="0.2">
      <c r="A99" s="70" t="s">
        <v>132</v>
      </c>
      <c r="B99" s="95" t="s">
        <v>133</v>
      </c>
      <c r="C99" s="581" t="s">
        <v>134</v>
      </c>
      <c r="D99" s="292"/>
      <c r="E99" s="405"/>
      <c r="F99" s="395">
        <v>100</v>
      </c>
      <c r="G99" s="398">
        <f>'Werteliste-manuell'!E46</f>
        <v>1112520.19</v>
      </c>
      <c r="H99" s="406">
        <f>'Werteliste-manuell'!F46</f>
        <v>3706608.73</v>
      </c>
      <c r="I99" s="316"/>
      <c r="J99" s="328"/>
      <c r="K99" s="405"/>
      <c r="L99" s="537" t="s">
        <v>319</v>
      </c>
      <c r="M99" s="518"/>
      <c r="N99" s="518"/>
      <c r="T99" s="518"/>
      <c r="U99" s="518"/>
    </row>
    <row r="100" spans="1:21" x14ac:dyDescent="0.2">
      <c r="A100" s="96" t="s">
        <v>135</v>
      </c>
      <c r="B100" s="97" t="s">
        <v>136</v>
      </c>
      <c r="C100" s="598" t="s">
        <v>137</v>
      </c>
      <c r="D100" s="407"/>
      <c r="E100" s="408"/>
      <c r="F100" s="409">
        <v>100</v>
      </c>
      <c r="G100" s="410">
        <f>'Werteliste-BIENE'!D38</f>
        <v>0</v>
      </c>
      <c r="H100" s="411">
        <f>'Werteliste-BIENE'!E38</f>
        <v>0</v>
      </c>
      <c r="I100" s="412"/>
      <c r="J100" s="413"/>
      <c r="K100" s="408"/>
      <c r="L100" s="599" t="s">
        <v>319</v>
      </c>
      <c r="M100" s="518"/>
      <c r="N100" s="518"/>
      <c r="T100" s="518"/>
      <c r="U100" s="518"/>
    </row>
    <row r="101" spans="1:21" s="518" customFormat="1" ht="21" customHeight="1" thickBot="1" x14ac:dyDescent="0.3">
      <c r="A101" s="98" t="s">
        <v>138</v>
      </c>
      <c r="B101" s="99" t="s">
        <v>139</v>
      </c>
      <c r="C101" s="414"/>
      <c r="D101" s="415" t="s">
        <v>140</v>
      </c>
      <c r="E101" s="416" t="s">
        <v>140</v>
      </c>
      <c r="F101" s="417"/>
      <c r="G101" s="418">
        <f>G81+G82+G83+G84+G85+G86+G89+G92+G95+G98+G99+G100</f>
        <v>160582192.48999998</v>
      </c>
      <c r="H101" s="419">
        <f>H81+H82+H83+H84+H85+H86+H89+H92+H95+H98+H99+H100</f>
        <v>669747848.60000014</v>
      </c>
      <c r="I101" s="417"/>
      <c r="J101" s="416"/>
      <c r="K101" s="420"/>
      <c r="L101" s="600"/>
    </row>
    <row r="102" spans="1:21" s="518" customFormat="1" ht="21" customHeight="1" thickTop="1" x14ac:dyDescent="0.25">
      <c r="A102" s="56"/>
      <c r="B102" s="94" t="s">
        <v>193</v>
      </c>
      <c r="C102" s="214"/>
      <c r="D102" s="348"/>
      <c r="E102" s="349"/>
      <c r="F102" s="214"/>
      <c r="G102" s="348"/>
      <c r="H102" s="349"/>
      <c r="I102" s="214"/>
      <c r="J102" s="345"/>
      <c r="K102" s="346"/>
      <c r="L102" s="601"/>
    </row>
    <row r="103" spans="1:21" ht="15" customHeight="1" x14ac:dyDescent="0.2">
      <c r="A103" s="70" t="s">
        <v>141</v>
      </c>
      <c r="B103" s="95" t="s">
        <v>142</v>
      </c>
      <c r="C103" s="421"/>
      <c r="D103" s="357"/>
      <c r="E103" s="358"/>
      <c r="F103" s="421"/>
      <c r="G103" s="422"/>
      <c r="H103" s="423"/>
      <c r="I103" s="395">
        <v>100</v>
      </c>
      <c r="J103" s="396">
        <f>'Werteliste-BIENE'!D39</f>
        <v>5368407.59</v>
      </c>
      <c r="K103" s="404">
        <f>'Werteliste-BIENE'!E39</f>
        <v>189312457.03999999</v>
      </c>
      <c r="L103" s="602" t="s">
        <v>321</v>
      </c>
      <c r="M103" s="518"/>
      <c r="N103" s="518"/>
      <c r="T103" s="518"/>
      <c r="U103" s="518"/>
    </row>
    <row r="104" spans="1:21" x14ac:dyDescent="0.2">
      <c r="A104" s="70" t="s">
        <v>143</v>
      </c>
      <c r="B104" s="95" t="s">
        <v>144</v>
      </c>
      <c r="C104" s="421"/>
      <c r="D104" s="357"/>
      <c r="E104" s="358"/>
      <c r="F104" s="421"/>
      <c r="G104" s="422"/>
      <c r="H104" s="423"/>
      <c r="I104" s="395">
        <v>100</v>
      </c>
      <c r="J104" s="398">
        <f>'Werteliste-BIENE'!D40</f>
        <v>121372252.06999999</v>
      </c>
      <c r="K104" s="406">
        <f>'Werteliste-BIENE'!E40</f>
        <v>815412924.98000002</v>
      </c>
      <c r="L104" s="528" t="s">
        <v>321</v>
      </c>
      <c r="M104" s="518"/>
      <c r="N104" s="518"/>
      <c r="T104" s="518"/>
      <c r="U104" s="518"/>
    </row>
    <row r="105" spans="1:21" x14ac:dyDescent="0.2">
      <c r="A105" s="96" t="s">
        <v>145</v>
      </c>
      <c r="B105" s="97" t="s">
        <v>146</v>
      </c>
      <c r="C105" s="424"/>
      <c r="D105" s="425"/>
      <c r="E105" s="426"/>
      <c r="F105" s="424"/>
      <c r="G105" s="427"/>
      <c r="H105" s="428"/>
      <c r="I105" s="409">
        <v>100</v>
      </c>
      <c r="J105" s="410">
        <f>'Werteliste-BIENE'!D41</f>
        <v>8121591.9500000002</v>
      </c>
      <c r="K105" s="429">
        <f>'Werteliste-BIENE'!E41</f>
        <v>32108916.710000001</v>
      </c>
      <c r="L105" s="603" t="s">
        <v>321</v>
      </c>
      <c r="M105" s="518"/>
      <c r="N105" s="518"/>
      <c r="T105" s="518"/>
      <c r="U105" s="518"/>
    </row>
    <row r="106" spans="1:21" s="518" customFormat="1" ht="21" customHeight="1" thickBot="1" x14ac:dyDescent="0.3">
      <c r="A106" s="100" t="s">
        <v>147</v>
      </c>
      <c r="B106" s="101" t="s">
        <v>148</v>
      </c>
      <c r="C106" s="430"/>
      <c r="D106" s="431" t="s">
        <v>140</v>
      </c>
      <c r="E106" s="432" t="s">
        <v>140</v>
      </c>
      <c r="F106" s="433"/>
      <c r="G106" s="418"/>
      <c r="H106" s="419"/>
      <c r="I106" s="433"/>
      <c r="J106" s="434">
        <f>SUM(J103:J105)</f>
        <v>134862251.60999998</v>
      </c>
      <c r="K106" s="419">
        <f>SUM(K103:K105)</f>
        <v>1036834298.73</v>
      </c>
      <c r="L106" s="600"/>
    </row>
    <row r="107" spans="1:21" s="518" customFormat="1" ht="21" customHeight="1" thickTop="1" thickBot="1" x14ac:dyDescent="0.3">
      <c r="A107" s="102" t="s">
        <v>149</v>
      </c>
      <c r="B107" s="103" t="s">
        <v>150</v>
      </c>
      <c r="C107" s="435"/>
      <c r="D107" s="436" t="s">
        <v>140</v>
      </c>
      <c r="E107" s="437" t="s">
        <v>140</v>
      </c>
      <c r="F107" s="438"/>
      <c r="G107" s="418">
        <f>G79+G101+G106</f>
        <v>1642060455.2219496</v>
      </c>
      <c r="H107" s="419">
        <f>H79+H101+H106</f>
        <v>6037960166.822011</v>
      </c>
      <c r="I107" s="438"/>
      <c r="J107" s="439">
        <f>J79+J101+J106</f>
        <v>283570071.11387008</v>
      </c>
      <c r="K107" s="440">
        <f>K79+K101+K106</f>
        <v>1830778130.363862</v>
      </c>
      <c r="L107" s="604"/>
    </row>
    <row r="108" spans="1:21" s="518" customFormat="1" ht="21" customHeight="1" thickTop="1" x14ac:dyDescent="0.25">
      <c r="A108" s="104"/>
      <c r="B108" s="94" t="s">
        <v>263</v>
      </c>
      <c r="C108" s="214"/>
      <c r="D108" s="348"/>
      <c r="E108" s="349"/>
      <c r="F108" s="214"/>
      <c r="G108" s="345"/>
      <c r="H108" s="346"/>
      <c r="I108" s="214"/>
      <c r="J108" s="345"/>
      <c r="K108" s="346"/>
      <c r="L108" s="601"/>
    </row>
    <row r="109" spans="1:21" s="606" customFormat="1" ht="21" customHeight="1" x14ac:dyDescent="0.25">
      <c r="A109" s="105" t="s">
        <v>279</v>
      </c>
      <c r="B109" s="106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1"/>
      <c r="D109" s="442"/>
      <c r="E109" s="443"/>
      <c r="F109" s="444"/>
      <c r="G109" s="445">
        <f>IF($J$4="Bayern",'Werteliste-BIENE'!D30-'Werteliste-BIENE'!D30*7/3,IF($J$4="Niedersachsen",'Werteliste-BIENE'!D63+'Werteliste-manuell'!E50,IF($J$4="Mecklenburg-Vorpommern",'Werteliste-manuell'!E50,0)))</f>
        <v>0</v>
      </c>
      <c r="H109" s="446">
        <f>IF($J$4="Bayern",'Werteliste-BIENE'!E30-'Werteliste-BIENE'!E30*7/3,IF($J$4="Niedersachsen",'Werteliste-BIENE'!E63+'Werteliste-manuell'!F50,IF($J$4="Mecklenburg-Vorpommern",'Werteliste-manuell'!F50,0)))</f>
        <v>0</v>
      </c>
      <c r="I109" s="447"/>
      <c r="J109" s="448"/>
      <c r="K109" s="449"/>
      <c r="L109" s="605" t="s">
        <v>352</v>
      </c>
      <c r="M109" s="518"/>
      <c r="N109" s="518"/>
      <c r="T109" s="518"/>
      <c r="U109" s="518"/>
    </row>
    <row r="110" spans="1:21" s="518" customFormat="1" ht="21" customHeight="1" thickBot="1" x14ac:dyDescent="0.3">
      <c r="A110" s="107" t="s">
        <v>280</v>
      </c>
      <c r="B110" s="108" t="s">
        <v>264</v>
      </c>
      <c r="C110" s="414"/>
      <c r="D110" s="450" t="s">
        <v>140</v>
      </c>
      <c r="E110" s="451" t="s">
        <v>140</v>
      </c>
      <c r="F110" s="417"/>
      <c r="G110" s="418">
        <f>G107+G109</f>
        <v>1642060455.2219496</v>
      </c>
      <c r="H110" s="419">
        <f>H107+H109</f>
        <v>6037960166.822011</v>
      </c>
      <c r="I110" s="417"/>
      <c r="J110" s="434"/>
      <c r="K110" s="419"/>
      <c r="L110" s="607"/>
    </row>
    <row r="111" spans="1:21" s="606" customFormat="1" ht="10.15" customHeight="1" thickTop="1" thickBot="1" x14ac:dyDescent="0.3">
      <c r="A111" s="109"/>
      <c r="B111" s="110"/>
      <c r="C111" s="452"/>
      <c r="D111" s="453"/>
      <c r="E111" s="453"/>
      <c r="F111" s="454"/>
      <c r="G111" s="455"/>
      <c r="H111" s="455"/>
      <c r="I111" s="454"/>
      <c r="J111" s="455"/>
      <c r="K111" s="455"/>
      <c r="L111" s="608"/>
      <c r="M111" s="518"/>
      <c r="N111" s="518"/>
      <c r="T111" s="518"/>
      <c r="U111" s="518"/>
    </row>
    <row r="112" spans="1:21" s="518" customFormat="1" ht="21" customHeight="1" thickTop="1" x14ac:dyDescent="0.25">
      <c r="A112" s="56"/>
      <c r="B112" s="94" t="s">
        <v>198</v>
      </c>
      <c r="C112" s="214"/>
      <c r="D112" s="348"/>
      <c r="E112" s="349"/>
      <c r="F112" s="456"/>
      <c r="G112" s="345"/>
      <c r="H112" s="346"/>
      <c r="I112" s="457"/>
      <c r="J112" s="345"/>
      <c r="K112" s="346"/>
      <c r="L112" s="601"/>
    </row>
    <row r="113" spans="1:21" x14ac:dyDescent="0.2">
      <c r="A113" s="70" t="s">
        <v>151</v>
      </c>
      <c r="B113" s="95" t="s">
        <v>152</v>
      </c>
      <c r="C113" s="393" t="s">
        <v>153</v>
      </c>
      <c r="D113" s="458"/>
      <c r="E113" s="459"/>
      <c r="F113" s="403">
        <v>100</v>
      </c>
      <c r="G113" s="460">
        <f>'Werteliste-BIENE'!D42+'Werteliste-manuell'!E47</f>
        <v>3500593.45</v>
      </c>
      <c r="H113" s="461">
        <f>'Werteliste-BIENE'!E42+'Werteliste-manuell'!F47</f>
        <v>10388941.779999999</v>
      </c>
      <c r="I113" s="462"/>
      <c r="J113" s="463"/>
      <c r="K113" s="464"/>
      <c r="L113" s="528" t="s">
        <v>325</v>
      </c>
      <c r="M113" s="518"/>
      <c r="N113" s="518"/>
      <c r="T113" s="518"/>
      <c r="U113" s="518"/>
    </row>
    <row r="114" spans="1:21" x14ac:dyDescent="0.2">
      <c r="A114" s="70" t="s">
        <v>154</v>
      </c>
      <c r="B114" s="95" t="s">
        <v>155</v>
      </c>
      <c r="C114" s="393" t="s">
        <v>156</v>
      </c>
      <c r="D114" s="465"/>
      <c r="E114" s="466"/>
      <c r="F114" s="403">
        <v>100</v>
      </c>
      <c r="G114" s="467">
        <f>'Werteliste-manuell'!E48</f>
        <v>0</v>
      </c>
      <c r="H114" s="468">
        <f>'Werteliste-manuell'!F48</f>
        <v>0</v>
      </c>
      <c r="I114" s="462"/>
      <c r="J114" s="463"/>
      <c r="K114" s="464"/>
      <c r="L114" s="609" t="s">
        <v>319</v>
      </c>
      <c r="M114" s="518"/>
      <c r="N114" s="518"/>
      <c r="T114" s="518"/>
      <c r="U114" s="518"/>
    </row>
    <row r="115" spans="1:21" ht="15.75" thickBot="1" x14ac:dyDescent="0.3">
      <c r="A115" s="111" t="s">
        <v>157</v>
      </c>
      <c r="B115" s="112" t="s">
        <v>158</v>
      </c>
      <c r="C115" s="610"/>
      <c r="D115" s="469">
        <f>IF(ISBLANK('Werteliste-manuell'!E49)=TRUE,'Werteliste-BIENE'!D43,'Werteliste-manuell'!E49)</f>
        <v>947077335.63999999</v>
      </c>
      <c r="E115" s="470">
        <f>IF(ISBLANK('Werteliste-manuell'!F49)=TRUE,'Werteliste-BIENE'!E43,'Werteliste-manuell'!F49)</f>
        <v>6633670764.9799995</v>
      </c>
      <c r="F115" s="268"/>
      <c r="G115" s="551"/>
      <c r="H115" s="552"/>
      <c r="I115" s="268"/>
      <c r="J115" s="551"/>
      <c r="K115" s="552"/>
      <c r="L115" s="607" t="s">
        <v>317</v>
      </c>
      <c r="M115" s="518"/>
      <c r="N115" s="518"/>
      <c r="T115" s="518"/>
      <c r="U115" s="518"/>
    </row>
    <row r="116" spans="1:21" ht="18.75" thickTop="1" x14ac:dyDescent="0.25">
      <c r="A116" s="115"/>
      <c r="B116" s="2"/>
      <c r="C116" s="471"/>
      <c r="D116" s="2"/>
      <c r="E116" s="2"/>
      <c r="F116" s="2"/>
      <c r="G116" s="2"/>
      <c r="H116" s="472"/>
      <c r="T116" s="518"/>
      <c r="U116" s="518"/>
    </row>
    <row r="117" spans="1:21" ht="15" x14ac:dyDescent="0.25">
      <c r="B117" s="475" t="s">
        <v>322</v>
      </c>
      <c r="C117" s="476"/>
      <c r="D117" s="477"/>
      <c r="E117" s="477"/>
      <c r="F117" s="2"/>
      <c r="G117" s="2"/>
      <c r="H117" s="2"/>
      <c r="I117" s="2"/>
      <c r="J117" s="2"/>
      <c r="K117" s="2"/>
      <c r="T117" s="518"/>
      <c r="U117" s="518"/>
    </row>
    <row r="118" spans="1:21" ht="15" customHeight="1" x14ac:dyDescent="0.2">
      <c r="B118" s="478" t="s">
        <v>323</v>
      </c>
      <c r="C118" s="479"/>
      <c r="D118" s="480"/>
      <c r="E118" s="480"/>
      <c r="F118" s="480"/>
      <c r="G118" s="480"/>
      <c r="H118" s="481"/>
      <c r="I118" s="2"/>
      <c r="J118" s="2"/>
      <c r="K118" s="2"/>
      <c r="T118" s="518"/>
      <c r="U118" s="518"/>
    </row>
    <row r="119" spans="1:21" ht="15" customHeight="1" x14ac:dyDescent="0.2">
      <c r="B119" s="482" t="s">
        <v>326</v>
      </c>
      <c r="C119" s="483"/>
      <c r="D119" s="484"/>
      <c r="E119" s="484"/>
      <c r="F119" s="484"/>
      <c r="G119" s="484"/>
      <c r="H119" s="485"/>
      <c r="I119" s="2"/>
      <c r="J119" s="2"/>
      <c r="K119" s="2"/>
      <c r="T119" s="518"/>
      <c r="U119" s="518"/>
    </row>
    <row r="120" spans="1:21" x14ac:dyDescent="0.2">
      <c r="T120" s="518"/>
      <c r="U120" s="518"/>
    </row>
  </sheetData>
  <sheetProtection algorithmName="SHA-384" hashValue="b/Ry7QksrrdjZjyJ0ll9dvIY4FP4ZBrF1UBZpb/L+dec5mSX2ej6wIRWgIiUd97P" saltValue="vxxMKMsleUBw4OQ5I7YLEg==" spinCount="100000" sheet="1" objects="1" scenarios="1"/>
  <phoneticPr fontId="19" type="noConversion"/>
  <printOptions horizontalCentered="1"/>
  <pageMargins left="0.51181102362204722" right="0.51181102362204722" top="0.55118110236220474" bottom="0.35433070866141736" header="0.11811023622047245" footer="0.31496062992125984"/>
  <pageSetup paperSize="8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G3" sqref="G3"/>
    </sheetView>
  </sheetViews>
  <sheetFormatPr baseColWidth="10" defaultColWidth="11.5703125" defaultRowHeight="15" x14ac:dyDescent="0.25"/>
  <cols>
    <col min="1" max="1" width="12" style="487" customWidth="1" collapsed="1"/>
    <col min="2" max="2" width="10.42578125" style="114" customWidth="1" collapsed="1"/>
    <col min="3" max="3" width="74.28515625" style="114" customWidth="1" collapsed="1"/>
    <col min="4" max="5" width="15.7109375" style="114" customWidth="1" collapsed="1"/>
    <col min="6" max="16384" width="11.5703125" style="114" collapsed="1"/>
  </cols>
  <sheetData>
    <row r="1" spans="1:5" ht="22.5" customHeight="1" x14ac:dyDescent="0.25">
      <c r="A1" s="168" t="s">
        <v>327</v>
      </c>
      <c r="B1" s="126"/>
      <c r="C1" s="126"/>
      <c r="D1" s="126"/>
      <c r="E1" s="169">
        <f>'Werteliste-manuell'!$F$1</f>
        <v>45048</v>
      </c>
    </row>
    <row r="2" spans="1:5" x14ac:dyDescent="0.25">
      <c r="A2" s="170"/>
      <c r="B2" s="185" t="s">
        <v>186</v>
      </c>
      <c r="C2" s="182" t="s">
        <v>399</v>
      </c>
      <c r="E2" s="167"/>
    </row>
    <row r="3" spans="1:5" x14ac:dyDescent="0.25">
      <c r="A3" s="171"/>
      <c r="B3" s="186" t="s">
        <v>187</v>
      </c>
      <c r="C3" s="199" t="s">
        <v>400</v>
      </c>
      <c r="E3" s="167"/>
    </row>
    <row r="4" spans="1:5" x14ac:dyDescent="0.25">
      <c r="A4" s="172"/>
      <c r="B4" s="187" t="s">
        <v>188</v>
      </c>
      <c r="C4" s="184" t="s">
        <v>401</v>
      </c>
      <c r="E4" s="167"/>
    </row>
    <row r="5" spans="1:5" ht="15.75" thickBot="1" x14ac:dyDescent="0.3">
      <c r="A5" s="3"/>
      <c r="B5" s="2"/>
      <c r="C5" s="4"/>
      <c r="D5" s="113"/>
      <c r="E5" s="2"/>
    </row>
    <row r="6" spans="1:5" ht="30.75" thickBot="1" x14ac:dyDescent="0.3">
      <c r="A6" s="6"/>
      <c r="B6" s="5" t="s">
        <v>341</v>
      </c>
      <c r="C6" s="134" t="s">
        <v>201</v>
      </c>
      <c r="D6" s="135" t="s">
        <v>202</v>
      </c>
      <c r="E6" s="5" t="s">
        <v>203</v>
      </c>
    </row>
    <row r="7" spans="1:5" ht="15.95" customHeight="1" x14ac:dyDescent="0.25">
      <c r="A7" s="7" t="s">
        <v>220</v>
      </c>
      <c r="B7" s="118" t="s">
        <v>17</v>
      </c>
      <c r="C7" s="142" t="s">
        <v>207</v>
      </c>
      <c r="D7" s="200">
        <v>14875</v>
      </c>
      <c r="E7" s="201">
        <v>272174.59999999998</v>
      </c>
    </row>
    <row r="8" spans="1:5" ht="15.95" customHeight="1" x14ac:dyDescent="0.25">
      <c r="A8" s="7" t="s">
        <v>220</v>
      </c>
      <c r="B8" s="118" t="s">
        <v>18</v>
      </c>
      <c r="C8" s="142" t="s">
        <v>208</v>
      </c>
      <c r="D8" s="200">
        <v>6622906.7300000004</v>
      </c>
      <c r="E8" s="201">
        <v>59028420.090000004</v>
      </c>
    </row>
    <row r="9" spans="1:5" ht="15.95" customHeight="1" x14ac:dyDescent="0.25">
      <c r="A9" s="8" t="s">
        <v>220</v>
      </c>
      <c r="B9" s="119" t="s">
        <v>21</v>
      </c>
      <c r="C9" s="143" t="s">
        <v>216</v>
      </c>
      <c r="D9" s="202">
        <v>1225075369.3800001</v>
      </c>
      <c r="E9" s="203">
        <v>4865008349.2600002</v>
      </c>
    </row>
    <row r="10" spans="1:5" ht="15.95" customHeight="1" x14ac:dyDescent="0.25">
      <c r="A10" s="7" t="s">
        <v>221</v>
      </c>
      <c r="B10" s="118" t="s">
        <v>39</v>
      </c>
      <c r="C10" s="142" t="s">
        <v>213</v>
      </c>
      <c r="D10" s="200">
        <v>0</v>
      </c>
      <c r="E10" s="201">
        <v>2556</v>
      </c>
    </row>
    <row r="11" spans="1:5" ht="15.95" customHeight="1" x14ac:dyDescent="0.25">
      <c r="A11" s="7" t="s">
        <v>221</v>
      </c>
      <c r="B11" s="118" t="s">
        <v>41</v>
      </c>
      <c r="C11" s="142" t="s">
        <v>214</v>
      </c>
      <c r="D11" s="200">
        <v>0</v>
      </c>
      <c r="E11" s="201">
        <v>0</v>
      </c>
    </row>
    <row r="12" spans="1:5" ht="15.95" customHeight="1" x14ac:dyDescent="0.25">
      <c r="A12" s="7" t="s">
        <v>221</v>
      </c>
      <c r="B12" s="118" t="s">
        <v>43</v>
      </c>
      <c r="C12" s="144" t="s">
        <v>215</v>
      </c>
      <c r="D12" s="200">
        <v>73804487.340000004</v>
      </c>
      <c r="E12" s="201">
        <v>196321453.16999999</v>
      </c>
    </row>
    <row r="13" spans="1:5" ht="15.95" customHeight="1" x14ac:dyDescent="0.25">
      <c r="A13" s="7" t="s">
        <v>221</v>
      </c>
      <c r="B13" s="118" t="s">
        <v>269</v>
      </c>
      <c r="C13" s="144" t="s">
        <v>271</v>
      </c>
      <c r="D13" s="200">
        <v>59959</v>
      </c>
      <c r="E13" s="201">
        <v>186238.03</v>
      </c>
    </row>
    <row r="14" spans="1:5" ht="15.95" customHeight="1" x14ac:dyDescent="0.25">
      <c r="A14" s="8" t="s">
        <v>221</v>
      </c>
      <c r="B14" s="119" t="s">
        <v>45</v>
      </c>
      <c r="C14" s="143" t="s">
        <v>217</v>
      </c>
      <c r="D14" s="202">
        <v>55090200.969999999</v>
      </c>
      <c r="E14" s="203">
        <v>937774264.23000002</v>
      </c>
    </row>
    <row r="15" spans="1:5" ht="15.95" customHeight="1" x14ac:dyDescent="0.25">
      <c r="A15" s="8" t="s">
        <v>222</v>
      </c>
      <c r="B15" s="119" t="s">
        <v>58</v>
      </c>
      <c r="C15" s="145" t="s">
        <v>329</v>
      </c>
      <c r="D15" s="202">
        <v>80686878.849999994</v>
      </c>
      <c r="E15" s="203">
        <v>262277895.41</v>
      </c>
    </row>
    <row r="16" spans="1:5" ht="15.95" customHeight="1" x14ac:dyDescent="0.25">
      <c r="A16" s="8" t="s">
        <v>223</v>
      </c>
      <c r="B16" s="119" t="s">
        <v>68</v>
      </c>
      <c r="C16" s="145" t="s">
        <v>330</v>
      </c>
      <c r="D16" s="202">
        <v>15450322</v>
      </c>
      <c r="E16" s="203">
        <v>44609881.200000003</v>
      </c>
    </row>
    <row r="17" spans="1:5" ht="15.95" customHeight="1" x14ac:dyDescent="0.25">
      <c r="A17" s="7" t="s">
        <v>224</v>
      </c>
      <c r="B17" s="118" t="s">
        <v>79</v>
      </c>
      <c r="C17" s="144" t="s">
        <v>229</v>
      </c>
      <c r="D17" s="200">
        <v>0</v>
      </c>
      <c r="E17" s="201">
        <v>0</v>
      </c>
    </row>
    <row r="18" spans="1:5" ht="15.95" customHeight="1" x14ac:dyDescent="0.25">
      <c r="A18" s="7" t="s">
        <v>224</v>
      </c>
      <c r="B18" s="118" t="s">
        <v>273</v>
      </c>
      <c r="C18" s="144" t="s">
        <v>272</v>
      </c>
      <c r="D18" s="200">
        <v>2483294</v>
      </c>
      <c r="E18" s="201">
        <v>6267091.2400000002</v>
      </c>
    </row>
    <row r="19" spans="1:5" ht="15.95" customHeight="1" x14ac:dyDescent="0.25">
      <c r="A19" s="8" t="s">
        <v>224</v>
      </c>
      <c r="B19" s="119" t="s">
        <v>81</v>
      </c>
      <c r="C19" s="145" t="s">
        <v>228</v>
      </c>
      <c r="D19" s="202">
        <v>202333923.00999999</v>
      </c>
      <c r="E19" s="203">
        <v>723245674.25</v>
      </c>
    </row>
    <row r="20" spans="1:5" ht="15.95" customHeight="1" x14ac:dyDescent="0.25">
      <c r="A20" s="8" t="s">
        <v>231</v>
      </c>
      <c r="B20" s="119" t="s">
        <v>92</v>
      </c>
      <c r="C20" s="143" t="s">
        <v>232</v>
      </c>
      <c r="D20" s="202">
        <v>732753028.48000002</v>
      </c>
      <c r="E20" s="203">
        <v>3165694937.1799998</v>
      </c>
    </row>
    <row r="21" spans="1:5" ht="15.95" customHeight="1" x14ac:dyDescent="0.25">
      <c r="A21" s="7" t="s">
        <v>234</v>
      </c>
      <c r="B21" s="118" t="s">
        <v>276</v>
      </c>
      <c r="C21" s="142" t="s">
        <v>331</v>
      </c>
      <c r="D21" s="200">
        <v>0</v>
      </c>
      <c r="E21" s="201">
        <v>0</v>
      </c>
    </row>
    <row r="22" spans="1:5" ht="15.95" customHeight="1" x14ac:dyDescent="0.25">
      <c r="A22" s="7" t="s">
        <v>234</v>
      </c>
      <c r="B22" s="118" t="s">
        <v>313</v>
      </c>
      <c r="C22" s="144" t="s">
        <v>235</v>
      </c>
      <c r="D22" s="200">
        <v>0</v>
      </c>
      <c r="E22" s="201">
        <v>0</v>
      </c>
    </row>
    <row r="23" spans="1:5" ht="15.95" customHeight="1" x14ac:dyDescent="0.25">
      <c r="A23" s="8" t="s">
        <v>234</v>
      </c>
      <c r="B23" s="119" t="s">
        <v>314</v>
      </c>
      <c r="C23" s="143" t="s">
        <v>236</v>
      </c>
      <c r="D23" s="202">
        <v>0</v>
      </c>
      <c r="E23" s="203">
        <v>0</v>
      </c>
    </row>
    <row r="24" spans="1:5" ht="15.95" customHeight="1" x14ac:dyDescent="0.25">
      <c r="A24" s="8" t="s">
        <v>237</v>
      </c>
      <c r="B24" s="119" t="s">
        <v>101</v>
      </c>
      <c r="C24" s="143" t="s">
        <v>332</v>
      </c>
      <c r="D24" s="202">
        <v>0</v>
      </c>
      <c r="E24" s="203">
        <v>0</v>
      </c>
    </row>
    <row r="25" spans="1:5" ht="15.95" customHeight="1" x14ac:dyDescent="0.25">
      <c r="A25" s="7" t="s">
        <v>234</v>
      </c>
      <c r="B25" s="118" t="s">
        <v>183</v>
      </c>
      <c r="C25" s="142" t="s">
        <v>194</v>
      </c>
      <c r="D25" s="200">
        <v>0</v>
      </c>
      <c r="E25" s="201">
        <v>0</v>
      </c>
    </row>
    <row r="26" spans="1:5" ht="15.95" customHeight="1" x14ac:dyDescent="0.25">
      <c r="A26" s="8" t="s">
        <v>234</v>
      </c>
      <c r="B26" s="119" t="s">
        <v>184</v>
      </c>
      <c r="C26" s="143" t="s">
        <v>195</v>
      </c>
      <c r="D26" s="202">
        <v>0</v>
      </c>
      <c r="E26" s="203">
        <v>0</v>
      </c>
    </row>
    <row r="27" spans="1:5" ht="15.95" customHeight="1" x14ac:dyDescent="0.25">
      <c r="A27" s="7" t="s">
        <v>237</v>
      </c>
      <c r="B27" s="118" t="s">
        <v>107</v>
      </c>
      <c r="C27" s="142" t="s">
        <v>108</v>
      </c>
      <c r="D27" s="200">
        <v>0</v>
      </c>
      <c r="E27" s="201">
        <v>0</v>
      </c>
    </row>
    <row r="28" spans="1:5" ht="15.95" customHeight="1" x14ac:dyDescent="0.25">
      <c r="A28" s="7" t="s">
        <v>237</v>
      </c>
      <c r="B28" s="118" t="s">
        <v>110</v>
      </c>
      <c r="C28" s="142" t="s">
        <v>111</v>
      </c>
      <c r="D28" s="200">
        <v>95007970</v>
      </c>
      <c r="E28" s="201">
        <v>225793883.31</v>
      </c>
    </row>
    <row r="29" spans="1:5" ht="15.95" customHeight="1" x14ac:dyDescent="0.25">
      <c r="A29" s="7" t="s">
        <v>237</v>
      </c>
      <c r="B29" s="118" t="s">
        <v>113</v>
      </c>
      <c r="C29" s="142" t="s">
        <v>114</v>
      </c>
      <c r="D29" s="200">
        <v>56820916.700000003</v>
      </c>
      <c r="E29" s="201">
        <v>398084208.55000001</v>
      </c>
    </row>
    <row r="30" spans="1:5" ht="15.95" customHeight="1" x14ac:dyDescent="0.25">
      <c r="A30" s="7" t="s">
        <v>237</v>
      </c>
      <c r="B30" s="118" t="s">
        <v>113</v>
      </c>
      <c r="C30" s="144" t="s">
        <v>238</v>
      </c>
      <c r="D30" s="200">
        <v>0</v>
      </c>
      <c r="E30" s="201">
        <v>0</v>
      </c>
    </row>
    <row r="31" spans="1:5" ht="15.95" customHeight="1" x14ac:dyDescent="0.25">
      <c r="A31" s="7" t="s">
        <v>237</v>
      </c>
      <c r="B31" s="118" t="s">
        <v>116</v>
      </c>
      <c r="C31" s="142" t="s">
        <v>117</v>
      </c>
      <c r="D31" s="200">
        <v>98579.72</v>
      </c>
      <c r="E31" s="201">
        <v>492164.63</v>
      </c>
    </row>
    <row r="32" spans="1:5" ht="15.95" customHeight="1" x14ac:dyDescent="0.25">
      <c r="A32" s="7" t="s">
        <v>237</v>
      </c>
      <c r="B32" s="118" t="s">
        <v>119</v>
      </c>
      <c r="C32" s="142" t="s">
        <v>120</v>
      </c>
      <c r="D32" s="200">
        <v>0</v>
      </c>
      <c r="E32" s="201">
        <v>0</v>
      </c>
    </row>
    <row r="33" spans="1:5" ht="15.95" customHeight="1" x14ac:dyDescent="0.25">
      <c r="A33" s="7" t="s">
        <v>237</v>
      </c>
      <c r="B33" s="118" t="s">
        <v>369</v>
      </c>
      <c r="C33" s="142" t="s">
        <v>368</v>
      </c>
      <c r="D33" s="200">
        <v>5565679.6299999999</v>
      </c>
      <c r="E33" s="201">
        <v>19478630.260000002</v>
      </c>
    </row>
    <row r="34" spans="1:5" ht="15.95" customHeight="1" x14ac:dyDescent="0.25">
      <c r="A34" s="7" t="s">
        <v>237</v>
      </c>
      <c r="B34" s="118" t="s">
        <v>127</v>
      </c>
      <c r="C34" s="144" t="s">
        <v>362</v>
      </c>
      <c r="D34" s="200">
        <v>0</v>
      </c>
      <c r="E34" s="201">
        <v>0</v>
      </c>
    </row>
    <row r="35" spans="1:5" ht="15.95" customHeight="1" x14ac:dyDescent="0.25">
      <c r="A35" s="7" t="s">
        <v>237</v>
      </c>
      <c r="B35" s="118" t="s">
        <v>127</v>
      </c>
      <c r="C35" s="144" t="s">
        <v>364</v>
      </c>
      <c r="D35" s="200">
        <v>0</v>
      </c>
      <c r="E35" s="201">
        <v>15300.79</v>
      </c>
    </row>
    <row r="36" spans="1:5" ht="15.95" customHeight="1" x14ac:dyDescent="0.25">
      <c r="A36" s="7" t="s">
        <v>237</v>
      </c>
      <c r="B36" s="118" t="s">
        <v>370</v>
      </c>
      <c r="C36" s="144" t="s">
        <v>360</v>
      </c>
      <c r="D36" s="200">
        <v>0</v>
      </c>
      <c r="E36" s="201">
        <v>0</v>
      </c>
    </row>
    <row r="37" spans="1:5" ht="15.95" customHeight="1" x14ac:dyDescent="0.25">
      <c r="A37" s="7" t="s">
        <v>237</v>
      </c>
      <c r="B37" s="118" t="s">
        <v>371</v>
      </c>
      <c r="C37" s="144" t="s">
        <v>372</v>
      </c>
      <c r="D37" s="200">
        <v>558077.17000000004</v>
      </c>
      <c r="E37" s="201">
        <v>1976410.88</v>
      </c>
    </row>
    <row r="38" spans="1:5" ht="15.95" customHeight="1" x14ac:dyDescent="0.25">
      <c r="A38" s="8" t="s">
        <v>237</v>
      </c>
      <c r="B38" s="119" t="s">
        <v>135</v>
      </c>
      <c r="C38" s="143" t="s">
        <v>136</v>
      </c>
      <c r="D38" s="202">
        <v>0</v>
      </c>
      <c r="E38" s="203">
        <v>0</v>
      </c>
    </row>
    <row r="39" spans="1:5" ht="15.95" customHeight="1" x14ac:dyDescent="0.25">
      <c r="A39" s="7" t="s">
        <v>242</v>
      </c>
      <c r="B39" s="118" t="s">
        <v>141</v>
      </c>
      <c r="C39" s="144" t="s">
        <v>204</v>
      </c>
      <c r="D39" s="200">
        <v>5368407.59</v>
      </c>
      <c r="E39" s="201">
        <v>189312457.03999999</v>
      </c>
    </row>
    <row r="40" spans="1:5" ht="15.95" customHeight="1" x14ac:dyDescent="0.25">
      <c r="A40" s="7" t="s">
        <v>242</v>
      </c>
      <c r="B40" s="118" t="s">
        <v>143</v>
      </c>
      <c r="C40" s="142" t="s">
        <v>205</v>
      </c>
      <c r="D40" s="200">
        <v>121372252.06999999</v>
      </c>
      <c r="E40" s="201">
        <v>815412924.98000002</v>
      </c>
    </row>
    <row r="41" spans="1:5" ht="15.95" customHeight="1" x14ac:dyDescent="0.25">
      <c r="A41" s="8" t="s">
        <v>242</v>
      </c>
      <c r="B41" s="119" t="s">
        <v>145</v>
      </c>
      <c r="C41" s="145" t="s">
        <v>206</v>
      </c>
      <c r="D41" s="202">
        <v>8121591.9500000002</v>
      </c>
      <c r="E41" s="203">
        <v>32108916.710000001</v>
      </c>
    </row>
    <row r="42" spans="1:5" ht="15.95" customHeight="1" x14ac:dyDescent="0.25">
      <c r="A42" s="7" t="s">
        <v>241</v>
      </c>
      <c r="B42" s="118" t="s">
        <v>151</v>
      </c>
      <c r="C42" s="142" t="s">
        <v>152</v>
      </c>
      <c r="D42" s="200">
        <v>3500593.45</v>
      </c>
      <c r="E42" s="201">
        <v>10388941.779999999</v>
      </c>
    </row>
    <row r="43" spans="1:5" ht="15.95" customHeight="1" x14ac:dyDescent="0.25">
      <c r="A43" s="8" t="s">
        <v>241</v>
      </c>
      <c r="B43" s="119" t="s">
        <v>157</v>
      </c>
      <c r="C43" s="145" t="s">
        <v>158</v>
      </c>
      <c r="D43" s="202">
        <v>947077335.63999999</v>
      </c>
      <c r="E43" s="203">
        <v>6633670764.9799995</v>
      </c>
    </row>
    <row r="44" spans="1:5" ht="15.95" customHeight="1" x14ac:dyDescent="0.25">
      <c r="A44" s="7" t="s">
        <v>243</v>
      </c>
      <c r="B44" s="118" t="s">
        <v>159</v>
      </c>
      <c r="C44" s="142" t="s">
        <v>357</v>
      </c>
      <c r="D44" s="200">
        <v>399562.28</v>
      </c>
      <c r="E44" s="201">
        <v>1082871.21</v>
      </c>
    </row>
    <row r="45" spans="1:5" ht="15.95" customHeight="1" x14ac:dyDescent="0.25">
      <c r="A45" s="7" t="s">
        <v>243</v>
      </c>
      <c r="B45" s="118" t="s">
        <v>160</v>
      </c>
      <c r="C45" s="142" t="s">
        <v>358</v>
      </c>
      <c r="D45" s="200">
        <v>66593.78</v>
      </c>
      <c r="E45" s="201">
        <v>180478.95</v>
      </c>
    </row>
    <row r="46" spans="1:5" ht="15.95" customHeight="1" x14ac:dyDescent="0.25">
      <c r="A46" s="9" t="s">
        <v>243</v>
      </c>
      <c r="B46" s="120" t="s">
        <v>161</v>
      </c>
      <c r="C46" s="146" t="s">
        <v>359</v>
      </c>
      <c r="D46" s="204">
        <v>66593.78</v>
      </c>
      <c r="E46" s="205">
        <v>180478.95</v>
      </c>
    </row>
    <row r="47" spans="1:5" ht="15.95" customHeight="1" x14ac:dyDescent="0.25">
      <c r="A47" s="7" t="s">
        <v>243</v>
      </c>
      <c r="B47" s="118" t="s">
        <v>162</v>
      </c>
      <c r="C47" s="142" t="s">
        <v>248</v>
      </c>
      <c r="D47" s="200">
        <v>80158.34</v>
      </c>
      <c r="E47" s="201">
        <v>445118.32</v>
      </c>
    </row>
    <row r="48" spans="1:5" ht="15.95" customHeight="1" x14ac:dyDescent="0.25">
      <c r="A48" s="7" t="s">
        <v>243</v>
      </c>
      <c r="B48" s="118" t="s">
        <v>163</v>
      </c>
      <c r="C48" s="142" t="s">
        <v>247</v>
      </c>
      <c r="D48" s="200">
        <v>56993.41</v>
      </c>
      <c r="E48" s="201">
        <v>296193.02</v>
      </c>
    </row>
    <row r="49" spans="1:5" ht="15.95" customHeight="1" x14ac:dyDescent="0.25">
      <c r="A49" s="7" t="s">
        <v>243</v>
      </c>
      <c r="B49" s="118" t="s">
        <v>164</v>
      </c>
      <c r="C49" s="142" t="s">
        <v>246</v>
      </c>
      <c r="D49" s="200">
        <v>12493.57</v>
      </c>
      <c r="E49" s="201">
        <v>146356.43</v>
      </c>
    </row>
    <row r="50" spans="1:5" ht="15.95" customHeight="1" x14ac:dyDescent="0.25">
      <c r="A50" s="7" t="s">
        <v>243</v>
      </c>
      <c r="B50" s="118" t="s">
        <v>165</v>
      </c>
      <c r="C50" s="142" t="s">
        <v>244</v>
      </c>
      <c r="D50" s="200">
        <v>78019.47</v>
      </c>
      <c r="E50" s="201">
        <v>292163.7</v>
      </c>
    </row>
    <row r="51" spans="1:5" ht="15.95" customHeight="1" x14ac:dyDescent="0.25">
      <c r="A51" s="8" t="s">
        <v>243</v>
      </c>
      <c r="B51" s="119" t="s">
        <v>166</v>
      </c>
      <c r="C51" s="143" t="s">
        <v>245</v>
      </c>
      <c r="D51" s="202">
        <v>0</v>
      </c>
      <c r="E51" s="203">
        <v>0</v>
      </c>
    </row>
    <row r="52" spans="1:5" ht="15.95" customHeight="1" x14ac:dyDescent="0.25">
      <c r="A52" s="7" t="s">
        <v>249</v>
      </c>
      <c r="B52" s="118" t="s">
        <v>167</v>
      </c>
      <c r="C52" s="142" t="s">
        <v>168</v>
      </c>
      <c r="D52" s="200">
        <v>0</v>
      </c>
      <c r="E52" s="201">
        <v>0</v>
      </c>
    </row>
    <row r="53" spans="1:5" ht="15.95" customHeight="1" x14ac:dyDescent="0.25">
      <c r="A53" s="8" t="s">
        <v>249</v>
      </c>
      <c r="B53" s="119" t="s">
        <v>169</v>
      </c>
      <c r="C53" s="143" t="s">
        <v>170</v>
      </c>
      <c r="D53" s="202">
        <v>0</v>
      </c>
      <c r="E53" s="203">
        <v>0</v>
      </c>
    </row>
    <row r="54" spans="1:5" ht="15.95" customHeight="1" x14ac:dyDescent="0.25">
      <c r="A54" s="7" t="s">
        <v>258</v>
      </c>
      <c r="B54" s="118" t="s">
        <v>171</v>
      </c>
      <c r="C54" s="142" t="s">
        <v>250</v>
      </c>
      <c r="D54" s="200">
        <v>1186034.74</v>
      </c>
      <c r="E54" s="201">
        <v>6978351.75</v>
      </c>
    </row>
    <row r="55" spans="1:5" ht="15.95" customHeight="1" x14ac:dyDescent="0.25">
      <c r="A55" s="7" t="s">
        <v>258</v>
      </c>
      <c r="B55" s="118" t="s">
        <v>172</v>
      </c>
      <c r="C55" s="142" t="s">
        <v>251</v>
      </c>
      <c r="D55" s="200">
        <v>535961.1</v>
      </c>
      <c r="E55" s="201">
        <v>2557152.23</v>
      </c>
    </row>
    <row r="56" spans="1:5" ht="15.95" customHeight="1" x14ac:dyDescent="0.25">
      <c r="A56" s="7" t="s">
        <v>258</v>
      </c>
      <c r="B56" s="118" t="s">
        <v>173</v>
      </c>
      <c r="C56" s="142" t="s">
        <v>252</v>
      </c>
      <c r="D56" s="200">
        <v>289871.63</v>
      </c>
      <c r="E56" s="201">
        <v>3002477.48</v>
      </c>
    </row>
    <row r="57" spans="1:5" ht="15.95" customHeight="1" x14ac:dyDescent="0.25">
      <c r="A57" s="7" t="s">
        <v>258</v>
      </c>
      <c r="B57" s="118" t="s">
        <v>174</v>
      </c>
      <c r="C57" s="142" t="s">
        <v>253</v>
      </c>
      <c r="D57" s="200">
        <v>0</v>
      </c>
      <c r="E57" s="201">
        <v>0</v>
      </c>
    </row>
    <row r="58" spans="1:5" ht="15.95" customHeight="1" x14ac:dyDescent="0.25">
      <c r="A58" s="10" t="s">
        <v>258</v>
      </c>
      <c r="B58" s="121" t="s">
        <v>175</v>
      </c>
      <c r="C58" s="147" t="s">
        <v>254</v>
      </c>
      <c r="D58" s="206">
        <v>1523080.36</v>
      </c>
      <c r="E58" s="207">
        <v>20218105.18</v>
      </c>
    </row>
    <row r="59" spans="1:5" ht="15.95" customHeight="1" x14ac:dyDescent="0.25">
      <c r="A59" s="7" t="s">
        <v>258</v>
      </c>
      <c r="B59" s="118" t="s">
        <v>176</v>
      </c>
      <c r="C59" s="142" t="s">
        <v>255</v>
      </c>
      <c r="D59" s="200">
        <v>1910261.66</v>
      </c>
      <c r="E59" s="201">
        <v>9411342.1600000001</v>
      </c>
    </row>
    <row r="60" spans="1:5" ht="15.95" customHeight="1" x14ac:dyDescent="0.25">
      <c r="A60" s="7" t="s">
        <v>258</v>
      </c>
      <c r="B60" s="118" t="s">
        <v>177</v>
      </c>
      <c r="C60" s="142" t="s">
        <v>256</v>
      </c>
      <c r="D60" s="200">
        <v>768227.73</v>
      </c>
      <c r="E60" s="201">
        <v>15521204.550000001</v>
      </c>
    </row>
    <row r="61" spans="1:5" ht="15.95" customHeight="1" x14ac:dyDescent="0.25">
      <c r="A61" s="9" t="s">
        <v>258</v>
      </c>
      <c r="B61" s="120" t="s">
        <v>178</v>
      </c>
      <c r="C61" s="146" t="s">
        <v>257</v>
      </c>
      <c r="D61" s="204">
        <v>0</v>
      </c>
      <c r="E61" s="205">
        <v>0</v>
      </c>
    </row>
    <row r="62" spans="1:5" ht="15.95" customHeight="1" x14ac:dyDescent="0.25">
      <c r="A62" s="149" t="s">
        <v>258</v>
      </c>
      <c r="B62" s="150" t="s">
        <v>179</v>
      </c>
      <c r="C62" s="151" t="s">
        <v>180</v>
      </c>
      <c r="D62" s="208">
        <v>97973.48</v>
      </c>
      <c r="E62" s="209">
        <v>306849.81</v>
      </c>
    </row>
    <row r="63" spans="1:5" ht="15.95" customHeight="1" thickBot="1" x14ac:dyDescent="0.3">
      <c r="A63" s="11" t="s">
        <v>265</v>
      </c>
      <c r="B63" s="122" t="s">
        <v>324</v>
      </c>
      <c r="C63" s="148" t="s">
        <v>266</v>
      </c>
      <c r="D63" s="210">
        <v>0</v>
      </c>
      <c r="E63" s="211">
        <v>0</v>
      </c>
    </row>
    <row r="64" spans="1:5" x14ac:dyDescent="0.25">
      <c r="A64" s="123"/>
      <c r="B64" s="123"/>
      <c r="C64" s="123"/>
      <c r="D64" s="123"/>
      <c r="E64" s="123"/>
    </row>
    <row r="65" spans="1:5" ht="15.75" thickBot="1" x14ac:dyDescent="0.3">
      <c r="A65" s="124" t="s">
        <v>297</v>
      </c>
      <c r="B65" s="124"/>
      <c r="C65" s="125"/>
      <c r="D65" s="124"/>
      <c r="E65" s="123"/>
    </row>
    <row r="66" spans="1:5" ht="15.95" customHeight="1" x14ac:dyDescent="0.25">
      <c r="A66" s="155" t="s">
        <v>231</v>
      </c>
      <c r="B66" s="156" t="s">
        <v>292</v>
      </c>
      <c r="C66" s="157" t="s">
        <v>293</v>
      </c>
      <c r="D66" s="158">
        <v>45.190072540000003</v>
      </c>
      <c r="E66" s="152"/>
    </row>
    <row r="67" spans="1:5" ht="15.95" customHeight="1" x14ac:dyDescent="0.25">
      <c r="A67" s="159" t="s">
        <v>231</v>
      </c>
      <c r="B67" s="160" t="s">
        <v>291</v>
      </c>
      <c r="C67" s="161" t="s">
        <v>294</v>
      </c>
      <c r="D67" s="162">
        <v>1.99594395</v>
      </c>
      <c r="E67" s="152"/>
    </row>
    <row r="68" spans="1:5" ht="15.95" customHeight="1" x14ac:dyDescent="0.25">
      <c r="A68" s="159" t="s">
        <v>231</v>
      </c>
      <c r="B68" s="160" t="s">
        <v>290</v>
      </c>
      <c r="C68" s="161" t="s">
        <v>295</v>
      </c>
      <c r="D68" s="163">
        <v>21.7</v>
      </c>
      <c r="E68" s="153"/>
    </row>
    <row r="69" spans="1:5" ht="15.95" customHeight="1" thickBot="1" x14ac:dyDescent="0.3">
      <c r="A69" s="159" t="s">
        <v>231</v>
      </c>
      <c r="B69" s="160" t="s">
        <v>290</v>
      </c>
      <c r="C69" s="161" t="s">
        <v>296</v>
      </c>
      <c r="D69" s="163">
        <f>100-D66-D67-D68</f>
        <v>31.113983510000001</v>
      </c>
      <c r="E69" s="152"/>
    </row>
    <row r="70" spans="1:5" ht="15.95" customHeight="1" thickBot="1" x14ac:dyDescent="0.3">
      <c r="A70" s="164" t="s">
        <v>231</v>
      </c>
      <c r="B70" s="165" t="s">
        <v>259</v>
      </c>
      <c r="C70" s="166" t="s">
        <v>298</v>
      </c>
      <c r="D70" s="212">
        <v>0</v>
      </c>
      <c r="E70" s="154">
        <f>$D$70*MONTH("1. "&amp;$C$3)</f>
        <v>0</v>
      </c>
    </row>
  </sheetData>
  <sheetProtection algorithmName="SHA-384" hashValue="xgPW9RG5SivqodBN7gZjvoQLwy1aIRC64Kt357yrNo7kgddyrybo/RgyND/a53vo" saltValue="RmgNWcigAYBD/cBEtMQaDQ==" spinCount="100000" sheet="1" objects="1" scenarios="1"/>
  <phoneticPr fontId="19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showGridLines="0" view="pageLayout" zoomScaleNormal="100" zoomScaleSheetLayoutView="100" workbookViewId="0"/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6" width="15.7109375" customWidth="1" collapsed="1"/>
    <col min="7" max="7" width="73.140625" customWidth="1" collapsed="1"/>
    <col min="8" max="8" width="6.5703125" customWidth="1" collapsed="1"/>
  </cols>
  <sheetData>
    <row r="1" spans="1:8" ht="22.5" customHeight="1" x14ac:dyDescent="0.25">
      <c r="A1" s="168" t="s">
        <v>328</v>
      </c>
      <c r="B1" s="2"/>
      <c r="C1" s="2"/>
      <c r="D1" s="2"/>
      <c r="E1" s="2"/>
      <c r="F1" s="514">
        <v>45048</v>
      </c>
      <c r="G1" s="169"/>
    </row>
    <row r="2" spans="1:8" x14ac:dyDescent="0.25">
      <c r="A2" s="173"/>
      <c r="B2" s="176" t="s">
        <v>186</v>
      </c>
      <c r="C2" s="182" t="s">
        <v>399</v>
      </c>
      <c r="D2" s="114"/>
      <c r="E2" s="2"/>
      <c r="F2" s="2"/>
      <c r="G2" s="115"/>
    </row>
    <row r="3" spans="1:8" x14ac:dyDescent="0.25">
      <c r="A3" s="174"/>
      <c r="B3" s="177" t="s">
        <v>187</v>
      </c>
      <c r="C3" s="183" t="s">
        <v>400</v>
      </c>
      <c r="D3" s="114"/>
      <c r="E3" s="2"/>
      <c r="F3" s="2"/>
      <c r="G3" s="513" t="s">
        <v>389</v>
      </c>
    </row>
    <row r="4" spans="1:8" x14ac:dyDescent="0.25">
      <c r="A4" s="175"/>
      <c r="B4" s="178" t="s">
        <v>188</v>
      </c>
      <c r="C4" s="184" t="s">
        <v>401</v>
      </c>
      <c r="D4" s="114"/>
      <c r="E4" s="2"/>
      <c r="F4" s="2"/>
      <c r="G4" s="115"/>
    </row>
    <row r="5" spans="1:8" ht="15.75" thickBot="1" x14ac:dyDescent="0.3">
      <c r="A5" s="127"/>
      <c r="B5" s="126"/>
      <c r="C5" s="129"/>
      <c r="D5" s="130"/>
      <c r="E5" s="126"/>
      <c r="F5" s="126"/>
      <c r="G5" s="128"/>
    </row>
    <row r="6" spans="1:8" s="2" customFormat="1" ht="30.75" thickBot="1" x14ac:dyDescent="0.25">
      <c r="A6" s="116"/>
      <c r="B6" s="117" t="s">
        <v>7</v>
      </c>
      <c r="C6" s="117" t="s">
        <v>201</v>
      </c>
      <c r="D6" s="488" t="s">
        <v>267</v>
      </c>
      <c r="E6" s="136" t="s">
        <v>202</v>
      </c>
      <c r="F6" s="137" t="s">
        <v>203</v>
      </c>
      <c r="G6" s="117" t="s">
        <v>226</v>
      </c>
    </row>
    <row r="7" spans="1:8" s="2" customFormat="1" ht="17.45" customHeight="1" x14ac:dyDescent="0.2">
      <c r="A7" s="7" t="s">
        <v>220</v>
      </c>
      <c r="B7" s="118" t="s">
        <v>17</v>
      </c>
      <c r="C7" s="138" t="s">
        <v>333</v>
      </c>
      <c r="D7" s="489"/>
      <c r="E7" s="490"/>
      <c r="F7" s="491"/>
      <c r="G7" s="492" t="s">
        <v>307</v>
      </c>
    </row>
    <row r="8" spans="1:8" s="2" customFormat="1" ht="17.45" customHeight="1" x14ac:dyDescent="0.2">
      <c r="A8" s="7" t="s">
        <v>220</v>
      </c>
      <c r="B8" s="118" t="s">
        <v>21</v>
      </c>
      <c r="C8" s="138" t="s">
        <v>340</v>
      </c>
      <c r="D8" s="489"/>
      <c r="E8" s="490"/>
      <c r="F8" s="491"/>
      <c r="G8" s="492" t="s">
        <v>339</v>
      </c>
      <c r="H8" s="3"/>
    </row>
    <row r="9" spans="1:8" s="2" customFormat="1" ht="17.45" customHeight="1" x14ac:dyDescent="0.2">
      <c r="A9" s="7" t="s">
        <v>220</v>
      </c>
      <c r="B9" s="118" t="s">
        <v>23</v>
      </c>
      <c r="C9" s="138" t="s">
        <v>209</v>
      </c>
      <c r="D9" s="489"/>
      <c r="E9" s="490">
        <v>-77668729.609999999</v>
      </c>
      <c r="F9" s="491">
        <v>-231204678.88999999</v>
      </c>
      <c r="G9" s="492" t="s">
        <v>343</v>
      </c>
      <c r="H9" s="3"/>
    </row>
    <row r="10" spans="1:8" s="2" customFormat="1" ht="17.45" customHeight="1" x14ac:dyDescent="0.2">
      <c r="A10" s="7" t="s">
        <v>220</v>
      </c>
      <c r="B10" s="118" t="s">
        <v>25</v>
      </c>
      <c r="C10" s="138" t="s">
        <v>210</v>
      </c>
      <c r="D10" s="489"/>
      <c r="E10" s="490">
        <v>0</v>
      </c>
      <c r="F10" s="491">
        <v>1668015.85</v>
      </c>
      <c r="G10" s="492" t="s">
        <v>343</v>
      </c>
      <c r="H10" s="3"/>
    </row>
    <row r="11" spans="1:8" s="2" customFormat="1" ht="17.45" customHeight="1" x14ac:dyDescent="0.2">
      <c r="A11" s="7" t="s">
        <v>220</v>
      </c>
      <c r="B11" s="118" t="s">
        <v>26</v>
      </c>
      <c r="C11" s="138" t="s">
        <v>211</v>
      </c>
      <c r="D11" s="489"/>
      <c r="E11" s="490">
        <v>465644.51</v>
      </c>
      <c r="F11" s="491">
        <v>1931508.31</v>
      </c>
      <c r="G11" s="492" t="s">
        <v>344</v>
      </c>
      <c r="H11" s="3"/>
    </row>
    <row r="12" spans="1:8" s="2" customFormat="1" ht="17.45" customHeight="1" x14ac:dyDescent="0.2">
      <c r="A12" s="7" t="s">
        <v>220</v>
      </c>
      <c r="B12" s="118" t="s">
        <v>268</v>
      </c>
      <c r="C12" s="138" t="s">
        <v>218</v>
      </c>
      <c r="D12" s="489"/>
      <c r="E12" s="490"/>
      <c r="F12" s="491"/>
      <c r="G12" s="492" t="s">
        <v>344</v>
      </c>
      <c r="H12" s="3"/>
    </row>
    <row r="13" spans="1:8" s="2" customFormat="1" ht="17.45" customHeight="1" x14ac:dyDescent="0.2">
      <c r="A13" s="8" t="s">
        <v>220</v>
      </c>
      <c r="B13" s="119" t="s">
        <v>30</v>
      </c>
      <c r="C13" s="139" t="s">
        <v>212</v>
      </c>
      <c r="D13" s="493"/>
      <c r="E13" s="494">
        <v>-152932928.69725001</v>
      </c>
      <c r="F13" s="495">
        <v>-302167864.75725001</v>
      </c>
      <c r="G13" s="496" t="s">
        <v>346</v>
      </c>
      <c r="H13" s="3"/>
    </row>
    <row r="14" spans="1:8" s="2" customFormat="1" ht="17.45" customHeight="1" x14ac:dyDescent="0.2">
      <c r="A14" s="7" t="s">
        <v>221</v>
      </c>
      <c r="B14" s="118" t="s">
        <v>46</v>
      </c>
      <c r="C14" s="138" t="s">
        <v>356</v>
      </c>
      <c r="D14" s="489"/>
      <c r="E14" s="490">
        <v>212048.01</v>
      </c>
      <c r="F14" s="491">
        <v>696790.87000000011</v>
      </c>
      <c r="G14" s="492" t="s">
        <v>345</v>
      </c>
      <c r="H14" s="3"/>
    </row>
    <row r="15" spans="1:8" s="2" customFormat="1" ht="17.45" customHeight="1" x14ac:dyDescent="0.2">
      <c r="A15" s="7" t="s">
        <v>221</v>
      </c>
      <c r="B15" s="118" t="s">
        <v>47</v>
      </c>
      <c r="C15" s="138" t="s">
        <v>218</v>
      </c>
      <c r="D15" s="489"/>
      <c r="E15" s="490">
        <v>283475.78999999998</v>
      </c>
      <c r="F15" s="491">
        <v>283475.78999999998</v>
      </c>
      <c r="G15" s="492" t="s">
        <v>345</v>
      </c>
      <c r="H15" s="3"/>
    </row>
    <row r="16" spans="1:8" s="2" customFormat="1" ht="17.45" customHeight="1" x14ac:dyDescent="0.2">
      <c r="A16" s="7" t="s">
        <v>221</v>
      </c>
      <c r="B16" s="118" t="s">
        <v>50</v>
      </c>
      <c r="C16" s="138" t="s">
        <v>373</v>
      </c>
      <c r="D16" s="489"/>
      <c r="E16" s="490">
        <v>0</v>
      </c>
      <c r="F16" s="491">
        <v>0</v>
      </c>
      <c r="G16" s="492" t="s">
        <v>344</v>
      </c>
      <c r="H16" s="3"/>
    </row>
    <row r="17" spans="1:8" s="2" customFormat="1" ht="17.45" customHeight="1" x14ac:dyDescent="0.2">
      <c r="A17" s="8" t="s">
        <v>221</v>
      </c>
      <c r="B17" s="119" t="s">
        <v>51</v>
      </c>
      <c r="C17" s="139" t="s">
        <v>219</v>
      </c>
      <c r="D17" s="493"/>
      <c r="E17" s="494">
        <v>0</v>
      </c>
      <c r="F17" s="495">
        <v>0</v>
      </c>
      <c r="G17" s="496" t="s">
        <v>343</v>
      </c>
      <c r="H17" s="3"/>
    </row>
    <row r="18" spans="1:8" s="2" customFormat="1" ht="17.45" customHeight="1" x14ac:dyDescent="0.2">
      <c r="A18" s="7" t="s">
        <v>222</v>
      </c>
      <c r="B18" s="118" t="s">
        <v>60</v>
      </c>
      <c r="C18" s="138" t="s">
        <v>374</v>
      </c>
      <c r="D18" s="489"/>
      <c r="E18" s="490">
        <v>498009.05499999999</v>
      </c>
      <c r="F18" s="491">
        <v>8733417.870000001</v>
      </c>
      <c r="G18" s="492" t="s">
        <v>344</v>
      </c>
      <c r="H18" s="3"/>
    </row>
    <row r="19" spans="1:8" s="2" customFormat="1" ht="17.45" customHeight="1" x14ac:dyDescent="0.2">
      <c r="A19" s="8" t="s">
        <v>222</v>
      </c>
      <c r="B19" s="119" t="s">
        <v>61</v>
      </c>
      <c r="C19" s="139" t="s">
        <v>225</v>
      </c>
      <c r="D19" s="493"/>
      <c r="E19" s="494">
        <v>-618805.49</v>
      </c>
      <c r="F19" s="495">
        <v>-3477019.2799999993</v>
      </c>
      <c r="G19" s="496" t="s">
        <v>343</v>
      </c>
      <c r="H19" s="3"/>
    </row>
    <row r="20" spans="1:8" s="2" customFormat="1" ht="17.45" customHeight="1" x14ac:dyDescent="0.2">
      <c r="A20" s="8" t="s">
        <v>223</v>
      </c>
      <c r="B20" s="119" t="s">
        <v>70</v>
      </c>
      <c r="C20" s="139" t="s">
        <v>227</v>
      </c>
      <c r="D20" s="493"/>
      <c r="E20" s="494">
        <v>14527797.187658189</v>
      </c>
      <c r="F20" s="495">
        <v>17483923.627658188</v>
      </c>
      <c r="G20" s="496" t="s">
        <v>346</v>
      </c>
      <c r="H20" s="3"/>
    </row>
    <row r="21" spans="1:8" s="2" customFormat="1" ht="17.45" customHeight="1" x14ac:dyDescent="0.2">
      <c r="A21" s="7" t="s">
        <v>224</v>
      </c>
      <c r="B21" s="118" t="s">
        <v>82</v>
      </c>
      <c r="C21" s="138" t="s">
        <v>373</v>
      </c>
      <c r="D21" s="489"/>
      <c r="E21" s="490">
        <v>0</v>
      </c>
      <c r="F21" s="491">
        <v>0</v>
      </c>
      <c r="G21" s="492" t="s">
        <v>344</v>
      </c>
      <c r="H21" s="3"/>
    </row>
    <row r="22" spans="1:8" s="2" customFormat="1" ht="17.45" customHeight="1" x14ac:dyDescent="0.2">
      <c r="A22" s="7" t="s">
        <v>224</v>
      </c>
      <c r="B22" s="118" t="s">
        <v>83</v>
      </c>
      <c r="C22" s="138" t="s">
        <v>230</v>
      </c>
      <c r="D22" s="489"/>
      <c r="E22" s="490">
        <v>0</v>
      </c>
      <c r="F22" s="491">
        <v>0</v>
      </c>
      <c r="G22" s="492" t="s">
        <v>343</v>
      </c>
      <c r="H22" s="3"/>
    </row>
    <row r="23" spans="1:8" s="2" customFormat="1" ht="17.45" customHeight="1" x14ac:dyDescent="0.2">
      <c r="A23" s="8" t="s">
        <v>224</v>
      </c>
      <c r="B23" s="119" t="s">
        <v>87</v>
      </c>
      <c r="C23" s="139" t="s">
        <v>233</v>
      </c>
      <c r="D23" s="493"/>
      <c r="E23" s="494">
        <v>41939607</v>
      </c>
      <c r="F23" s="495">
        <v>46604835</v>
      </c>
      <c r="G23" s="496" t="s">
        <v>346</v>
      </c>
      <c r="H23" s="3"/>
    </row>
    <row r="24" spans="1:8" s="2" customFormat="1" ht="28.5" customHeight="1" x14ac:dyDescent="0.2">
      <c r="A24" s="132" t="s">
        <v>231</v>
      </c>
      <c r="B24" s="133" t="s">
        <v>260</v>
      </c>
      <c r="C24" s="140" t="s">
        <v>301</v>
      </c>
      <c r="D24" s="497"/>
      <c r="E24" s="498">
        <v>0</v>
      </c>
      <c r="F24" s="499">
        <v>-321909022.49000001</v>
      </c>
      <c r="G24" s="500" t="s">
        <v>303</v>
      </c>
      <c r="H24" s="3"/>
    </row>
    <row r="25" spans="1:8" s="2" customFormat="1" ht="17.45" customHeight="1" x14ac:dyDescent="0.2">
      <c r="A25" s="7" t="s">
        <v>231</v>
      </c>
      <c r="B25" s="118" t="s">
        <v>261</v>
      </c>
      <c r="C25" s="138" t="s">
        <v>366</v>
      </c>
      <c r="D25" s="489"/>
      <c r="E25" s="490">
        <v>26812262.265610941</v>
      </c>
      <c r="F25" s="491">
        <v>107249049.06244376</v>
      </c>
      <c r="G25" s="501" t="s">
        <v>347</v>
      </c>
      <c r="H25" s="3"/>
    </row>
    <row r="26" spans="1:8" s="2" customFormat="1" ht="17.45" customHeight="1" x14ac:dyDescent="0.2">
      <c r="A26" s="7" t="s">
        <v>231</v>
      </c>
      <c r="B26" s="118" t="s">
        <v>299</v>
      </c>
      <c r="C26" s="138" t="s">
        <v>304</v>
      </c>
      <c r="D26" s="489"/>
      <c r="E26" s="490">
        <v>376460691.13147879</v>
      </c>
      <c r="F26" s="491">
        <v>643919433.58131862</v>
      </c>
      <c r="G26" s="501" t="s">
        <v>305</v>
      </c>
      <c r="H26" s="3"/>
    </row>
    <row r="27" spans="1:8" s="2" customFormat="1" ht="17.45" customHeight="1" x14ac:dyDescent="0.2">
      <c r="A27" s="7" t="s">
        <v>231</v>
      </c>
      <c r="B27" s="118" t="s">
        <v>262</v>
      </c>
      <c r="C27" s="138" t="s">
        <v>367</v>
      </c>
      <c r="D27" s="489"/>
      <c r="E27" s="490">
        <v>7948037.1999999993</v>
      </c>
      <c r="F27" s="491">
        <v>31792148.799999997</v>
      </c>
      <c r="G27" s="501" t="s">
        <v>347</v>
      </c>
      <c r="H27" s="3"/>
    </row>
    <row r="28" spans="1:8" s="2" customFormat="1" ht="17.45" customHeight="1" x14ac:dyDescent="0.2">
      <c r="A28" s="8" t="s">
        <v>231</v>
      </c>
      <c r="B28" s="119" t="s">
        <v>300</v>
      </c>
      <c r="C28" s="139" t="s">
        <v>302</v>
      </c>
      <c r="D28" s="493"/>
      <c r="E28" s="494">
        <v>9343026.5703817531</v>
      </c>
      <c r="F28" s="495">
        <v>12357196.584561383</v>
      </c>
      <c r="G28" s="502" t="s">
        <v>306</v>
      </c>
      <c r="H28" s="3"/>
    </row>
    <row r="29" spans="1:8" s="2" customFormat="1" ht="17.45" customHeight="1" x14ac:dyDescent="0.2">
      <c r="A29" s="7" t="s">
        <v>234</v>
      </c>
      <c r="B29" s="118" t="s">
        <v>276</v>
      </c>
      <c r="C29" s="138" t="s">
        <v>331</v>
      </c>
      <c r="D29" s="489"/>
      <c r="E29" s="490">
        <v>0</v>
      </c>
      <c r="F29" s="491">
        <v>7297194.6099999994</v>
      </c>
      <c r="G29" s="501" t="s">
        <v>316</v>
      </c>
      <c r="H29" s="3"/>
    </row>
    <row r="30" spans="1:8" s="2" customFormat="1" ht="17.45" customHeight="1" x14ac:dyDescent="0.2">
      <c r="A30" s="7" t="s">
        <v>234</v>
      </c>
      <c r="B30" s="118" t="s">
        <v>313</v>
      </c>
      <c r="C30" s="138" t="s">
        <v>235</v>
      </c>
      <c r="D30" s="489"/>
      <c r="E30" s="490">
        <v>0</v>
      </c>
      <c r="F30" s="491">
        <v>3023123.48</v>
      </c>
      <c r="G30" s="501" t="s">
        <v>316</v>
      </c>
      <c r="H30" s="3"/>
    </row>
    <row r="31" spans="1:8" s="2" customFormat="1" ht="17.45" customHeight="1" x14ac:dyDescent="0.2">
      <c r="A31" s="8" t="s">
        <v>234</v>
      </c>
      <c r="B31" s="119" t="s">
        <v>314</v>
      </c>
      <c r="C31" s="139" t="s">
        <v>236</v>
      </c>
      <c r="D31" s="493"/>
      <c r="E31" s="494">
        <v>0</v>
      </c>
      <c r="F31" s="495">
        <v>4274071.13</v>
      </c>
      <c r="G31" s="502" t="s">
        <v>316</v>
      </c>
      <c r="H31" s="3"/>
    </row>
    <row r="32" spans="1:8" s="2" customFormat="1" ht="17.45" customHeight="1" x14ac:dyDescent="0.2">
      <c r="A32" s="7" t="s">
        <v>234</v>
      </c>
      <c r="B32" s="118" t="s">
        <v>183</v>
      </c>
      <c r="C32" s="138" t="s">
        <v>194</v>
      </c>
      <c r="D32" s="489"/>
      <c r="E32" s="490"/>
      <c r="F32" s="491"/>
      <c r="G32" s="501" t="s">
        <v>316</v>
      </c>
      <c r="H32" s="3"/>
    </row>
    <row r="33" spans="1:8" s="2" customFormat="1" ht="17.45" customHeight="1" x14ac:dyDescent="0.2">
      <c r="A33" s="8" t="s">
        <v>234</v>
      </c>
      <c r="B33" s="119" t="s">
        <v>184</v>
      </c>
      <c r="C33" s="139" t="s">
        <v>195</v>
      </c>
      <c r="D33" s="493"/>
      <c r="E33" s="494"/>
      <c r="F33" s="495"/>
      <c r="G33" s="502" t="s">
        <v>316</v>
      </c>
      <c r="H33" s="3"/>
    </row>
    <row r="34" spans="1:8" s="2" customFormat="1" ht="17.45" customHeight="1" x14ac:dyDescent="0.2">
      <c r="A34" s="7" t="s">
        <v>337</v>
      </c>
      <c r="B34" s="118" t="s">
        <v>110</v>
      </c>
      <c r="C34" s="138" t="s">
        <v>338</v>
      </c>
      <c r="D34" s="489"/>
      <c r="E34" s="490"/>
      <c r="F34" s="491"/>
      <c r="G34" s="501" t="s">
        <v>316</v>
      </c>
      <c r="H34" s="3"/>
    </row>
    <row r="35" spans="1:8" s="471" customFormat="1" ht="17.45" customHeight="1" x14ac:dyDescent="0.2">
      <c r="A35" s="7" t="s">
        <v>277</v>
      </c>
      <c r="B35" s="118" t="s">
        <v>113</v>
      </c>
      <c r="C35" s="138" t="s">
        <v>334</v>
      </c>
      <c r="D35" s="489"/>
      <c r="E35" s="490"/>
      <c r="F35" s="491"/>
      <c r="G35" s="501" t="s">
        <v>311</v>
      </c>
      <c r="H35" s="503"/>
    </row>
    <row r="36" spans="1:8" s="471" customFormat="1" ht="17.45" customHeight="1" x14ac:dyDescent="0.2">
      <c r="A36" s="7" t="s">
        <v>278</v>
      </c>
      <c r="B36" s="118" t="s">
        <v>375</v>
      </c>
      <c r="C36" s="138" t="s">
        <v>335</v>
      </c>
      <c r="D36" s="489"/>
      <c r="E36" s="490">
        <v>141527.95000000001</v>
      </c>
      <c r="F36" s="491">
        <v>619141.8600000001</v>
      </c>
      <c r="G36" s="501" t="s">
        <v>310</v>
      </c>
      <c r="H36" s="503"/>
    </row>
    <row r="37" spans="1:8" s="471" customFormat="1" ht="17.45" customHeight="1" x14ac:dyDescent="0.2">
      <c r="A37" s="7" t="s">
        <v>278</v>
      </c>
      <c r="B37" s="118" t="s">
        <v>376</v>
      </c>
      <c r="C37" s="138" t="s">
        <v>377</v>
      </c>
      <c r="D37" s="489"/>
      <c r="E37" s="490"/>
      <c r="F37" s="491"/>
      <c r="G37" s="501" t="s">
        <v>378</v>
      </c>
      <c r="H37" s="503"/>
    </row>
    <row r="38" spans="1:8" s="471" customFormat="1" ht="16.899999999999999" customHeight="1" x14ac:dyDescent="0.2">
      <c r="A38" s="7" t="s">
        <v>278</v>
      </c>
      <c r="B38" s="118" t="s">
        <v>379</v>
      </c>
      <c r="C38" s="138" t="s">
        <v>380</v>
      </c>
      <c r="D38" s="489"/>
      <c r="E38" s="490">
        <v>0</v>
      </c>
      <c r="F38" s="491">
        <v>286767.18</v>
      </c>
      <c r="G38" s="501" t="s">
        <v>348</v>
      </c>
      <c r="H38" s="503"/>
    </row>
    <row r="39" spans="1:8" s="471" customFormat="1" ht="17.45" customHeight="1" x14ac:dyDescent="0.2">
      <c r="A39" s="7" t="s">
        <v>237</v>
      </c>
      <c r="B39" s="118" t="s">
        <v>128</v>
      </c>
      <c r="C39" s="504" t="s">
        <v>381</v>
      </c>
      <c r="D39" s="489"/>
      <c r="E39" s="490">
        <v>0</v>
      </c>
      <c r="F39" s="491">
        <v>6236405.4500000002</v>
      </c>
      <c r="G39" s="501" t="s">
        <v>348</v>
      </c>
      <c r="H39" s="503"/>
    </row>
    <row r="40" spans="1:8" s="471" customFormat="1" ht="17.45" customHeight="1" x14ac:dyDescent="0.2">
      <c r="A40" s="7" t="s">
        <v>237</v>
      </c>
      <c r="B40" s="118" t="s">
        <v>370</v>
      </c>
      <c r="C40" s="138" t="s">
        <v>382</v>
      </c>
      <c r="D40" s="489"/>
      <c r="E40" s="490"/>
      <c r="F40" s="491"/>
      <c r="G40" s="501" t="s">
        <v>349</v>
      </c>
      <c r="H40" s="503"/>
    </row>
    <row r="41" spans="1:8" s="471" customFormat="1" ht="17.45" customHeight="1" x14ac:dyDescent="0.2">
      <c r="A41" s="7" t="s">
        <v>237</v>
      </c>
      <c r="B41" s="118" t="s">
        <v>383</v>
      </c>
      <c r="C41" s="138" t="s">
        <v>384</v>
      </c>
      <c r="D41" s="489"/>
      <c r="E41" s="490">
        <v>0</v>
      </c>
      <c r="F41" s="491">
        <v>561367.71</v>
      </c>
      <c r="G41" s="501" t="s">
        <v>348</v>
      </c>
      <c r="H41" s="503"/>
    </row>
    <row r="42" spans="1:8" s="471" customFormat="1" ht="17.45" customHeight="1" x14ac:dyDescent="0.2">
      <c r="A42" s="7" t="s">
        <v>237</v>
      </c>
      <c r="B42" s="118" t="s">
        <v>371</v>
      </c>
      <c r="C42" s="138" t="s">
        <v>385</v>
      </c>
      <c r="D42" s="489"/>
      <c r="E42" s="490"/>
      <c r="F42" s="491"/>
      <c r="G42" s="501" t="s">
        <v>349</v>
      </c>
      <c r="H42" s="503"/>
    </row>
    <row r="43" spans="1:8" s="471" customFormat="1" ht="17.45" customHeight="1" thickBot="1" x14ac:dyDescent="0.25">
      <c r="A43" s="505" t="s">
        <v>237</v>
      </c>
      <c r="B43" s="506" t="s">
        <v>386</v>
      </c>
      <c r="C43" s="507" t="s">
        <v>387</v>
      </c>
      <c r="D43" s="508"/>
      <c r="E43" s="509">
        <v>0</v>
      </c>
      <c r="F43" s="510">
        <v>1184250.81</v>
      </c>
      <c r="G43" s="511" t="s">
        <v>348</v>
      </c>
      <c r="H43" s="503"/>
    </row>
    <row r="44" spans="1:8" s="2" customFormat="1" ht="17.45" customHeight="1" x14ac:dyDescent="0.2">
      <c r="A44" s="7" t="s">
        <v>237</v>
      </c>
      <c r="B44" s="131" t="s">
        <v>196</v>
      </c>
      <c r="C44" s="138" t="s">
        <v>239</v>
      </c>
      <c r="D44" s="489"/>
      <c r="E44" s="490">
        <v>1276921.1299999999</v>
      </c>
      <c r="F44" s="491">
        <v>11312708.440000001</v>
      </c>
      <c r="G44" s="492" t="s">
        <v>349</v>
      </c>
    </row>
    <row r="45" spans="1:8" s="2" customFormat="1" ht="17.45" customHeight="1" x14ac:dyDescent="0.2">
      <c r="A45" s="7" t="s">
        <v>237</v>
      </c>
      <c r="B45" s="118" t="s">
        <v>197</v>
      </c>
      <c r="C45" s="138" t="s">
        <v>240</v>
      </c>
      <c r="D45" s="489"/>
      <c r="E45" s="490">
        <v>0</v>
      </c>
      <c r="F45" s="491">
        <v>0</v>
      </c>
      <c r="G45" s="492" t="s">
        <v>349</v>
      </c>
    </row>
    <row r="46" spans="1:8" s="2" customFormat="1" ht="17.45" customHeight="1" x14ac:dyDescent="0.2">
      <c r="A46" s="7" t="s">
        <v>237</v>
      </c>
      <c r="B46" s="131" t="s">
        <v>132</v>
      </c>
      <c r="C46" s="138" t="s">
        <v>133</v>
      </c>
      <c r="D46" s="489"/>
      <c r="E46" s="490">
        <v>1112520.19</v>
      </c>
      <c r="F46" s="491">
        <v>3706608.73</v>
      </c>
      <c r="G46" s="492" t="s">
        <v>349</v>
      </c>
    </row>
    <row r="47" spans="1:8" s="2" customFormat="1" ht="17.45" customHeight="1" x14ac:dyDescent="0.2">
      <c r="A47" s="7" t="s">
        <v>388</v>
      </c>
      <c r="B47" s="118" t="s">
        <v>151</v>
      </c>
      <c r="C47" s="138" t="s">
        <v>336</v>
      </c>
      <c r="D47" s="489"/>
      <c r="E47" s="490"/>
      <c r="F47" s="491"/>
      <c r="G47" s="501" t="s">
        <v>312</v>
      </c>
    </row>
    <row r="48" spans="1:8" s="2" customFormat="1" ht="17.45" customHeight="1" x14ac:dyDescent="0.2">
      <c r="A48" s="7" t="s">
        <v>388</v>
      </c>
      <c r="B48" s="118" t="s">
        <v>154</v>
      </c>
      <c r="C48" s="138" t="s">
        <v>155</v>
      </c>
      <c r="D48" s="489"/>
      <c r="E48" s="490"/>
      <c r="F48" s="491"/>
      <c r="G48" s="492" t="s">
        <v>349</v>
      </c>
    </row>
    <row r="49" spans="1:7" s="2" customFormat="1" ht="17.45" customHeight="1" x14ac:dyDescent="0.2">
      <c r="A49" s="7" t="s">
        <v>388</v>
      </c>
      <c r="B49" s="118" t="s">
        <v>157</v>
      </c>
      <c r="C49" s="138" t="s">
        <v>158</v>
      </c>
      <c r="D49" s="489"/>
      <c r="E49" s="490"/>
      <c r="F49" s="491"/>
      <c r="G49" s="501" t="s">
        <v>316</v>
      </c>
    </row>
    <row r="50" spans="1:7" s="2" customFormat="1" ht="17.45" customHeight="1" thickBot="1" x14ac:dyDescent="0.25">
      <c r="A50" s="11" t="s">
        <v>265</v>
      </c>
      <c r="B50" s="122" t="s">
        <v>275</v>
      </c>
      <c r="C50" s="141" t="s">
        <v>402</v>
      </c>
      <c r="D50" s="508"/>
      <c r="E50" s="509"/>
      <c r="F50" s="510"/>
      <c r="G50" s="512" t="s">
        <v>350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BIENE-Kassenabschluss Version: 22.3.0.0</cp:keywords>
  <cp:lastModifiedBy>Aßmann, Sandra</cp:lastModifiedBy>
  <cp:lastPrinted>2023-05-02T07:09:54Z</cp:lastPrinted>
  <dcterms:created xsi:type="dcterms:W3CDTF">2019-08-21T09:16:07Z</dcterms:created>
  <dcterms:modified xsi:type="dcterms:W3CDTF">2023-05-12T08:03:41Z</dcterms:modified>
</cp:coreProperties>
</file>