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F40DC958-BCD8-48AB-835A-EB8A5CB6A65E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38640" windowHeight="2124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<sst xmlns="http://schemas.openxmlformats.org/spreadsheetml/2006/main" count="720" uniqueCount="411">
  <si>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</si>
  <si>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</si>
  <si>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</si>
  <si>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</si>
  <si>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</si>
  <si>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</si>
  <si>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</si>
  <si>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</si>
  <si>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</si>
  <si>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</si>
  <si>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</si>
  <si>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</si>
  <si>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</si>
  <si>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</si>
  <si>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</si>
  <si>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</si>
  <si>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</si>
  <si>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</si>
  <si>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</si>
  <si>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</si>
  <si>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</si>
  <si>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</si>
  <si>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</si>
  <si>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</si>
  <si>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</si>
  <si>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</si>
  <si>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</si>
  <si>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</si>
  <si>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</si>
  <si>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</si>
  <si>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</si>
  <si>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</si>
  <si>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</si>
  <si>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</si>
  <si>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</si>
  <si>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</si>
  <si>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</si>
  <si>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</si>
  <si>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</si>
  <si>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</si>
  <si>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</si>
  <si>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</si>
  <si>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</si>
  <si>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</si>
  <si>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</si>
  <si>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</si>
  <si>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</si>
  <si>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</si>
  <si>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</si>
  <si>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</si>
  <si>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</si>
  <si>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</si>
  <si>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</si>
  <si>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</si>
  <si>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</si>
  <si>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</si>
  <si>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</si>
  <si>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</si>
  <si>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</si>
  <si>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</si>
  <si>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</si>
  <si>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</si>
  <si>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</si>
  <si>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</si>
  <si>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</si>
  <si>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</si>
  <si>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</si>
  <si>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</si>
  <si>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</si>
  <si>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</si>
  <si>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</si>
  <si>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</si>
  <si>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</si>
  <si>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</si>
  <si>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</si>
  <si>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</si>
  <si>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</si>
  <si>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</si>
  <si>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</si>
  <si>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</si>
  <si>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</si>
  <si>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</si>
  <si>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</si>
  <si>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</si>
  <si>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</si>
  <si>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</si>
  <si>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</si>
  <si>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</si>
  <si>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</si>
  <si>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</si>
  <si>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</si>
  <si>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</si>
  <si>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</si>
  <si>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</si>
  <si>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</si>
  <si>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</si>
  <si>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</si>
  <si>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</si>
  <si>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</si>
  <si>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</si>
  <si>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</si>
  <si>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</si>
  <si>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</si>
  <si>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</si>
  <si>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</si>
  <si>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</si>
  <si>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</si>
  <si>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</si>
  <si>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</si>
  <si>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</si>
  <si>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</si>
  <si>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</si>
  <si>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</si>
  <si>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</si>
  <si>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</si>
  <si>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</si>
  <si>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</si>
  <si>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</si>
  <si>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</si>
  <si>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</si>
  <si>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</si>
  <si>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</si>
  <si>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</si>
  <si>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</si>
  <si>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</si>
  <si>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</si>
  <si>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</si>
  <si>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</si>
  <si>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</si>
  <si>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</si>
  <si>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</si>
  <si>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</si>
  <si>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</si>
  <si>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</si>
  <si>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</si>
  <si>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</si>
  <si>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</si>
  <si>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</si>
  <si>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</si>
  <si>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</si>
  <si>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</si>
  <si>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</si>
  <si>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</si>
  <si>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</si>
  <si>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</si>
  <si>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</si>
  <si>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</si>
  <si>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</si>
  <si>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</si>
  <si>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</si>
  <si>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</si>
  <si>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</si>
  <si>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</si>
  <si>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</si>
  <si>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</si>
  <si>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</si>
  <si>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</si>
  <si>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</si>
  <si>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</si>
  <si>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</si>
  <si>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</si>
  <si>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</si>
  <si>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</si>
  <si>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</si>
  <si>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</si>
  <si>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</si>
  <si>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</si>
  <si>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</si>
  <si>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</si>
  <si>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</si>
  <si>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</si>
  <si>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</si>
  <si>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</si>
  <si>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</si>
  <si>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</si>
  <si>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</si>
  <si>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</si>
  <si>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</si>
  <si>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</si>
  <si>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</si>
  <si>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</si>
  <si>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</si>
  <si>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</si>
  <si>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</si>
  <si>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</si>
  <si>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</si>
  <si>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</si>
  <si>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</si>
  <si>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</si>
  <si>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</si>
  <si>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</si>
  <si>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</si>
  <si>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</si>
  <si>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</si>
  <si>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</si>
  <si>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</si>
  <si>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</si>
  <si>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</si>
  <si>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</si>
  <si>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</si>
  <si>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</si>
  <si>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</si>
  <si>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</si>
  <si>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</si>
  <si>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</si>
  <si>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</si>
  <si>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</si>
  <si>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</si>
  <si>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</si>
  <si>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</si>
  <si>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</si>
  <si>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</si>
  <si>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</si>
  <si>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</si>
  <si>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</si>
  <si>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</si>
  <si>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</si>
  <si>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</si>
  <si>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</si>
  <si>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</si>
  <si>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</si>
  <si>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</si>
  <si>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</si>
  <si>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</si>
  <si>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</si>
  <si>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</si>
  <si>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</si>
  <si>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</si>
  <si>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</si>
  <si>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</si>
  <si>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</si>
  <si>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</si>
  <si>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</si>
  <si>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</si>
  <si>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</si>
  <si>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</si>
  <si>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</si>
  <si>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</si>
  <si>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</si>
  <si>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</si>
  <si>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</si>
  <si>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</si>
  <si>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</si>
  <si>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</si>
  <si>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</si>
  <si>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</si>
  <si>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</si>
  <si>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</si>
  <si>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</si>
  <si>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</si>
  <si>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</si>
  <si>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</si>
  <si>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</si>
  <si>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</si>
  <si>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</si>
  <si>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</si>
  <si>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</si>
  <si>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</si>
  <si>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</si>
  <si>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</si>
  <si>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</si>
  <si>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</si>
  <si>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</si>
  <si>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</si>
  <si>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</si>
  <si>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</si>
  <si>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</si>
  <si>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</si>
  <si>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</si>
  <si>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</si>
  <si>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</si>
  <si>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</si>
  <si>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</si>
  <si>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</si>
  <si>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</si>
  <si>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</si>
  <si>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</si>
  <si>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</si>
  <si>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</si>
  <si>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</si>
  <si>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</si>
  <si>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</si>
  <si>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</si>
  <si>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</si>
  <si>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</si>
  <si>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</si>
  <si>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</si>
  <si>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</si>
  <si>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</si>
  <si>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</si>
  <si>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</si>
  <si>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</si>
  <si>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</si>
  <si>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</si>
  <si>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</si>
  <si>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</si>
  <si>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</si>
  <si>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</si>
  <si>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</si>
  <si>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</si>
  <si>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</si>
  <si>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</si>
  <si>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</si>
  <si>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</si>
  <si>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</si>
  <si>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</si>
  <si>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</si>
  <si>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</si>
  <si>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</si>
  <si>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</si>
  <si>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</si>
  <si>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</si>
  <si>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</si>
  <si>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</si>
  <si>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</si>
  <si>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</si>
  <si>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</si>
  <si>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</si>
  <si>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</si>
  <si>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</si>
  <si>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</si>
  <si>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</si>
  <si>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</si>
  <si>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</si>
  <si>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</si>
  <si>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</si>
  <si>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</si>
  <si>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</si>
  <si>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</si>
  <si>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</si>
  <si>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</si>
  <si>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</si>
  <si>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</si>
  <si>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</si>
  <si>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</si>
  <si>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</si>
  <si>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</si>
  <si>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</si>
  <si>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</si>
  <si>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</si>
  <si>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</si>
  <si>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</si>
  <si>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</si>
  <si>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</si>
  <si>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</si>
  <si>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</si>
  <si>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</si>
  <si>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</si>
  <si>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</si>
  <si>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</si>
  <si>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</si>
  <si>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</si>
  <si>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</si>
  <si>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</si>
  <si>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</si>
  <si>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</si>
  <si>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</si>
  <si>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</si>
  <si>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</si>
  <si>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</si>
  <si>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</si>
  <si>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</si>
  <si>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</si>
  <si>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</si>
  <si>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</si>
  <si>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</si>
  <si>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</si>
  <si>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</si>
  <si>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</si>
  <si>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</si>
  <si>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</si>
  <si>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</si>
  <si>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</si>
  <si>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</si>
  <si>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</si>
  <si>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</si>
  <si>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</si>
  <si>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</si>
  <si>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</si>
  <si>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</si>
  <si>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</si>
  <si>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</si>
  <si>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</si>
  <si>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</si>
  <si>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</si>
  <si>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</si>
  <si>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</si>
  <si>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</si>
  <si>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</si>
  <si>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</si>
  <si>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</si>
  <si>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</si>
  <si>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</si>
  <si>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</si>
  <si>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</si>
  <si>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</si>
  <si>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</si>
  <si>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</si>
  <si>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</si>
  <si>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</si>
  <si>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</si>
  <si>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</si>
  <si>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</si>
  <si>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</si>
  <si>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</si>
  <si>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</si>
  <si>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</si>
  <si>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</si>
  <si>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</si>
  <si>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April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</si>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</sst>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K111" sqref="K111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45779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April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April</v>
      </c>
      <c r="E12" s="42" t="s">
        <v>199</v>
      </c>
      <c r="F12" s="43"/>
      <c r="G12" s="41" t="str">
        <f>J5</f>
        <v>April</v>
      </c>
      <c r="H12" s="42" t="s">
        <v>199</v>
      </c>
      <c r="I12" s="43"/>
      <c r="J12" s="41" t="str">
        <f>J5</f>
        <v>April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1369287711.26</v>
      </c>
      <c r="E16" s="209">
        <f>SUM(E17:E19)</f>
        <v>5513624979.2700005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34595</v>
      </c>
      <c r="E17" s="216">
        <f>'Werteliste-BIENE'!E7+'Werteliste-manuell'!F7</f>
        <v>337149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-10929002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1369253116.26</v>
      </c>
      <c r="E19" s="227">
        <f>'Werteliste-BIENE'!E9+'Werteliste-manuell'!F8</f>
        <v>5524216832.2700005</v>
      </c>
      <c r="F19" s="228"/>
      <c r="G19" s="229">
        <f>ROUND($F$15/100*D19,2)</f>
        <v>581932574.40999997</v>
      </c>
      <c r="H19" s="230">
        <f>ROUND($F$15/100*E19,2)</f>
        <v>2347792153.71</v>
      </c>
      <c r="I19" s="207"/>
      <c r="J19" s="231">
        <f>D19*15/100</f>
        <v>205387967.43900001</v>
      </c>
      <c r="K19" s="230">
        <f>E19*15/100</f>
        <v>828632524.8405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-198398466.56</v>
      </c>
      <c r="E20" s="218">
        <f>ROUND(H20/$F$15*100,2)</f>
        <v>-597444191.50999999</v>
      </c>
      <c r="F20" s="213"/>
      <c r="G20" s="215">
        <f>'Werteliste-manuell'!E9</f>
        <v>-84319348.290000007</v>
      </c>
      <c r="H20" s="232">
        <f>'Werteliste-manuell'!F9</f>
        <v>-253913781.39000005</v>
      </c>
      <c r="I20" s="220"/>
      <c r="J20" s="221">
        <f>D20*15/100</f>
        <v>-29759769.984000001</v>
      </c>
      <c r="K20" s="222">
        <f>E20*15/100</f>
        <v>-89616628.72649999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4022788.87</v>
      </c>
      <c r="F21" s="213"/>
      <c r="G21" s="223">
        <f>'Werteliste-manuell'!E10</f>
        <v>0</v>
      </c>
      <c r="H21" s="232">
        <f>'Werteliste-manuell'!F10</f>
        <v>1709685.27</v>
      </c>
      <c r="I21" s="220"/>
      <c r="J21" s="221">
        <f>D21*15/100</f>
        <v>0</v>
      </c>
      <c r="K21" s="222">
        <f t="shared" ref="K21:K22" si="2">E21*15/100</f>
        <v>603418.33050000004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1281632.6599999999</v>
      </c>
      <c r="E22" s="218">
        <f t="shared" si="1"/>
        <v>5306952.87</v>
      </c>
      <c r="F22" s="213"/>
      <c r="G22" s="223">
        <f>'Werteliste-manuell'!E11</f>
        <v>544693.88</v>
      </c>
      <c r="H22" s="232">
        <f>'Werteliste-manuell'!F11</f>
        <v>2255454.9699999997</v>
      </c>
      <c r="I22" s="220"/>
      <c r="J22" s="221">
        <f>D22*15/100</f>
        <v>192244.89899999998</v>
      </c>
      <c r="K22" s="222">
        <f t="shared" si="2"/>
        <v>796042.93050000002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1172136282.3600001</v>
      </c>
      <c r="E24" s="234">
        <f>SUM(E19:E23)</f>
        <v>4936102382.5</v>
      </c>
      <c r="F24" s="213"/>
      <c r="G24" s="211">
        <f>SUM(G19:G23)</f>
        <v>498157919.99999994</v>
      </c>
      <c r="H24" s="212">
        <f>SUM(H19:H23)</f>
        <v>2097843512.5599999</v>
      </c>
      <c r="I24" s="235"/>
      <c r="J24" s="214">
        <f>SUM(J19:J23)</f>
        <v>175820442.354</v>
      </c>
      <c r="K24" s="212">
        <f>SUM(K19:K23)</f>
        <v>740415357.375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-428803472.33999997</v>
      </c>
      <c r="E25" s="218">
        <f t="shared" ref="E25" si="6">ROUND(H25/$F$15*100,2)</f>
        <v>-779480130.60000002</v>
      </c>
      <c r="F25" s="213"/>
      <c r="G25" s="223">
        <f>'Werteliste-manuell'!E13</f>
        <v>-182241475.74449998</v>
      </c>
      <c r="H25" s="232">
        <f>'Werteliste-manuell'!F13</f>
        <v>-331279055.50449997</v>
      </c>
      <c r="I25" s="220"/>
      <c r="J25" s="221">
        <f>D25*15/100</f>
        <v>-64320520.850999996</v>
      </c>
      <c r="K25" s="222">
        <f>E25*15/100</f>
        <v>-116922019.59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743332810.02000022</v>
      </c>
      <c r="E26" s="238">
        <f>SUM(E24:E25)</f>
        <v>4156622251.9000001</v>
      </c>
      <c r="F26" s="239"/>
      <c r="G26" s="238">
        <f>SUM(G24:G25)</f>
        <v>315916444.25549996</v>
      </c>
      <c r="H26" s="240">
        <f>SUM(H24:H25)</f>
        <v>1766564457.0555</v>
      </c>
      <c r="I26" s="239"/>
      <c r="J26" s="241">
        <f>SUM(J24:J25)</f>
        <v>111499921.50300001</v>
      </c>
      <c r="K26" s="242">
        <f>SUM(K24:K25)</f>
        <v>623493337.78499997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118997859.65000001</v>
      </c>
      <c r="E28" s="209">
        <f>SUM(E29:E33)</f>
        <v>1080811743.46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95203381.790000007</v>
      </c>
      <c r="E31" s="223">
        <f>'Werteliste-BIENE'!E12</f>
        <v>250428861.94999999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326070.06</v>
      </c>
      <c r="E32" s="223">
        <f>'Werteliste-BIENE'!E13</f>
        <v>841590.34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23468407.800000001</v>
      </c>
      <c r="E33" s="226">
        <f>'Werteliste-BIENE'!E14</f>
        <v>829541290.97000003</v>
      </c>
      <c r="F33" s="207"/>
      <c r="G33" s="229">
        <f>ROUND(D33*$F$27/100,2)</f>
        <v>9974073.3200000003</v>
      </c>
      <c r="H33" s="229">
        <f>ROUND(E33*$F$27/100,2)</f>
        <v>352555048.66000003</v>
      </c>
      <c r="I33" s="207"/>
      <c r="J33" s="231">
        <f t="shared" ref="J33:K35" si="7">D33*15/100</f>
        <v>3520261.17</v>
      </c>
      <c r="K33" s="230">
        <f>E33*15/100</f>
        <v>124431193.6455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658807.51</v>
      </c>
      <c r="E34" s="218">
        <f>ROUND(H34/$F$27*100,2)</f>
        <v>2006678.61</v>
      </c>
      <c r="F34" s="246"/>
      <c r="G34" s="223">
        <f>'Werteliste-manuell'!E14</f>
        <v>279993.19</v>
      </c>
      <c r="H34" s="232">
        <f>'Werteliste-manuell'!F14</f>
        <v>852838.40999999992</v>
      </c>
      <c r="I34" s="246"/>
      <c r="J34" s="221">
        <f t="shared" si="7"/>
        <v>98821.126499999998</v>
      </c>
      <c r="K34" s="222">
        <f t="shared" si="7"/>
        <v>301001.79150000005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24127215.310000002</v>
      </c>
      <c r="E36" s="234">
        <f>SUM(E33:E35)</f>
        <v>831547969.58000004</v>
      </c>
      <c r="F36" s="213"/>
      <c r="G36" s="211">
        <f>SUM(G33:G35)</f>
        <v>10254066.51</v>
      </c>
      <c r="H36" s="212">
        <f>SUM(H33:H35)</f>
        <v>353407887.07000005</v>
      </c>
      <c r="I36" s="235"/>
      <c r="J36" s="214">
        <f>SUM(J33:J35)</f>
        <v>3619082.2964999997</v>
      </c>
      <c r="K36" s="212">
        <f>SUM(K33:K35)</f>
        <v>124732195.43700001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24127215.310000002</v>
      </c>
      <c r="E39" s="248">
        <f>SUM(E36:E38)</f>
        <v>831547969.58000004</v>
      </c>
      <c r="F39" s="249"/>
      <c r="G39" s="250">
        <f>SUM(G36:G38)</f>
        <v>10254066.51</v>
      </c>
      <c r="H39" s="240">
        <f>SUM(H36:H38)</f>
        <v>353407887.07000005</v>
      </c>
      <c r="I39" s="249"/>
      <c r="J39" s="251">
        <f>SUM(J36:J38)</f>
        <v>3619082.2964999997</v>
      </c>
      <c r="K39" s="242">
        <f>SUM(K36:K38)</f>
        <v>124732195.43700001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68414348.969999999</v>
      </c>
      <c r="E41" s="257">
        <f>'Werteliste-BIENE'!E15</f>
        <v>374442015.45999998</v>
      </c>
      <c r="F41" s="246"/>
      <c r="G41" s="229">
        <f>ROUND($F$40/100*D41,2)</f>
        <v>34207174.490000002</v>
      </c>
      <c r="H41" s="229">
        <f>ROUND($F$40/100*E41,2)</f>
        <v>187221007.72999999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1703896.84</v>
      </c>
      <c r="E42" s="258">
        <f t="shared" ref="E42" si="11">ROUND(H42/$F$40*100,2)</f>
        <v>34850721.950000003</v>
      </c>
      <c r="F42" s="246"/>
      <c r="G42" s="223">
        <f>'Werteliste-manuell'!E18</f>
        <v>851948.41999999993</v>
      </c>
      <c r="H42" s="232">
        <f>'Werteliste-manuell'!F18</f>
        <v>17425360.975000001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-3425004.92</v>
      </c>
      <c r="E43" s="258">
        <f>ROUND(H43/$F$40*100,2)</f>
        <v>-9676192.8599999994</v>
      </c>
      <c r="F43" s="246"/>
      <c r="G43" s="223">
        <f>'Werteliste-manuell'!E19</f>
        <v>-1712502.4600000002</v>
      </c>
      <c r="H43" s="232">
        <f>'Werteliste-manuell'!F19</f>
        <v>-4838096.4300000006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66693240.890000001</v>
      </c>
      <c r="E44" s="248">
        <f>SUM(E41:E43)</f>
        <v>399616544.54999995</v>
      </c>
      <c r="F44" s="249"/>
      <c r="G44" s="250">
        <f>SUM(G41:G43)</f>
        <v>33346620.450000003</v>
      </c>
      <c r="H44" s="250">
        <f>SUM(H41:H43)</f>
        <v>199808272.27499998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128492325.27</v>
      </c>
      <c r="E46" s="257">
        <f>'Werteliste-BIENE'!E16</f>
        <v>609613996.66999996</v>
      </c>
      <c r="F46" s="246"/>
      <c r="G46" s="229">
        <f>ROUND($F$45/100*D46,2)</f>
        <v>56536623.119999997</v>
      </c>
      <c r="H46" s="230">
        <f>ROUND($F$45/100*E46,2)</f>
        <v>268230158.53</v>
      </c>
      <c r="I46" s="246"/>
      <c r="J46" s="259">
        <f>D46*12/100</f>
        <v>15419079.032400001</v>
      </c>
      <c r="K46" s="260">
        <f>E46*12/100</f>
        <v>73153679.600399986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-123630289.34999999</v>
      </c>
      <c r="E47" s="258">
        <f>ROUND(H47/$F$45*100,2)</f>
        <v>-204861872.05000001</v>
      </c>
      <c r="F47" s="246"/>
      <c r="G47" s="223">
        <f>'Werteliste-manuell'!E20</f>
        <v>-54397327.313037097</v>
      </c>
      <c r="H47" s="232">
        <f>'Werteliste-manuell'!F20</f>
        <v>-90139223.702755481</v>
      </c>
      <c r="I47" s="513"/>
      <c r="J47" s="259">
        <f>D47*12/100</f>
        <v>-14835634.721999997</v>
      </c>
      <c r="K47" s="260">
        <f>E47*12/100</f>
        <v>-24583424.646000005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4862035.9200000018</v>
      </c>
      <c r="E48" s="238">
        <f>SUM(E46,E47)</f>
        <v>404752124.61999995</v>
      </c>
      <c r="F48" s="249"/>
      <c r="G48" s="238">
        <f>SUM(G46,G47)</f>
        <v>2139295.8069628999</v>
      </c>
      <c r="H48" s="242">
        <f>SUM(H46,H47)</f>
        <v>178090934.82724452</v>
      </c>
      <c r="I48" s="249"/>
      <c r="J48" s="241">
        <f>SUM(J46,J47)</f>
        <v>583444.31040000357</v>
      </c>
      <c r="K48" s="242">
        <f>SUM(K46,K47)</f>
        <v>48570254.954399981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335612540.04999995</v>
      </c>
      <c r="E50" s="262">
        <f>SUM(E51:E53)</f>
        <v>786829676.00999999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5382234.0199999996</v>
      </c>
      <c r="E52" s="223">
        <f>'Werteliste-BIENE'!E18</f>
        <v>23635541.02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330230306.02999997</v>
      </c>
      <c r="E53" s="268">
        <f>'Werteliste-BIENE'!E19</f>
        <v>763194134.99000001</v>
      </c>
      <c r="F53" s="263"/>
      <c r="G53" s="269">
        <f>ROUND(D53*$F$49/100,2)</f>
        <v>165115153.02000001</v>
      </c>
      <c r="H53" s="269">
        <f>ROUND(E53*$F$49/100,2)</f>
        <v>381597067.5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330230306.02999997</v>
      </c>
      <c r="E56" s="273">
        <f>SUM(E53:E55)</f>
        <v>763194134.99000001</v>
      </c>
      <c r="F56" s="263"/>
      <c r="G56" s="274">
        <f>SUM(G53:G55)</f>
        <v>165115153.02000001</v>
      </c>
      <c r="H56" s="275">
        <f>SUM(H53:H55)</f>
        <v>381597067.5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-22648636</v>
      </c>
      <c r="E57" s="258">
        <f>ROUND(H57/$F$49*100,2)</f>
        <v>-24141522</v>
      </c>
      <c r="F57" s="246"/>
      <c r="G57" s="223">
        <f>'Werteliste-manuell'!E23</f>
        <v>-11324318</v>
      </c>
      <c r="H57" s="232">
        <f>'Werteliste-manuell'!F23</f>
        <v>-12070761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307581670.02999997</v>
      </c>
      <c r="E58" s="238">
        <f>SUM(E56:E57)</f>
        <v>739052612.99000001</v>
      </c>
      <c r="F58" s="249"/>
      <c r="G58" s="250">
        <f>SUM(G56:G57)</f>
        <v>153790835.02000001</v>
      </c>
      <c r="H58" s="279">
        <f>SUM(H56:H57)</f>
        <v>369526306.5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946635898.01999998</v>
      </c>
      <c r="E62" s="284">
        <f>'Werteliste-BIENE'!E21</f>
        <v>4130008863.9499998</v>
      </c>
      <c r="F62" s="285">
        <f>'Werteliste-BIENE'!D67</f>
        <v>45.190072540000003</v>
      </c>
      <c r="G62" s="286">
        <f>D62*$F$62/100</f>
        <v>427785449.00491846</v>
      </c>
      <c r="H62" s="287">
        <f>E62*$F$62/100</f>
        <v>1866354001.5274351</v>
      </c>
      <c r="I62" s="288">
        <f>'Werteliste-BIENE'!D68</f>
        <v>1.99594395</v>
      </c>
      <c r="J62" s="289">
        <f>D62*$I$62/100</f>
        <v>18894321.935058359</v>
      </c>
      <c r="K62" s="290">
        <f>E62*$I$62/100</f>
        <v>82432662.054473758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261403880.77898321</v>
      </c>
      <c r="H63" s="293">
        <f>$E$62*($F$63/100)</f>
        <v>1140459966.6526914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-91539253.302200317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31797181.871332243</v>
      </c>
      <c r="H66" s="232">
        <f>'Werteliste-manuell'!F25</f>
        <v>127052034.92097098</v>
      </c>
      <c r="I66" s="246"/>
      <c r="J66" s="223">
        <f>'Werteliste-manuell'!E27</f>
        <v>8404506.5999999996</v>
      </c>
      <c r="K66" s="232">
        <f>'Werteliste-manuell'!F27</f>
        <v>33618026.399999999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131075282.93885455</v>
      </c>
      <c r="H67" s="302">
        <f>'Werteliste-manuell'!F26</f>
        <v>472149960.99548423</v>
      </c>
      <c r="I67" s="300"/>
      <c r="J67" s="301">
        <f>'Werteliste-manuell'!E28</f>
        <v>3883040.7886135634</v>
      </c>
      <c r="K67" s="303">
        <f>'Werteliste-manuell'!F28</f>
        <v>5719897.9336657915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852061794.59408855</v>
      </c>
      <c r="H68" s="250">
        <f>SUM(H62:H67)</f>
        <v>3514476710.7943811</v>
      </c>
      <c r="I68" s="305"/>
      <c r="J68" s="250">
        <f>SUM(J62:J67)</f>
        <v>31181869.323671922</v>
      </c>
      <c r="K68" s="279">
        <f>SUM(K62:K67)</f>
        <v>121770586.38813956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5123315.8099999996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2122516.5499999998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3000799.26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3000799.26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-5123315.8099999996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2867153209.8599997</v>
      </c>
      <c r="E80" s="357">
        <f>E19+E36+E41+E46+E53+E60+E62+E70+E75+E76</f>
        <v>12238147128.73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1367509056.6365514</v>
      </c>
      <c r="H81" s="367">
        <f>H26+H39+H44+H48+H58+H68+H72+H75+H76</f>
        <v>6384875367.7821264</v>
      </c>
      <c r="I81" s="368"/>
      <c r="J81" s="369">
        <f>J26+J39+J48+J68+J73+J76</f>
        <v>146884317.43357193</v>
      </c>
      <c r="K81" s="367">
        <f>K26+K39+K48+K68+K73+K76</f>
        <v>913443058.75453961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50684590.640000001</v>
      </c>
      <c r="H84" s="376">
        <f>IF(ISBLANK('Werteliste-manuell'!F34)=TRUE,'Werteliste-BIENE'!E29,'Werteliste-manuell'!F34)</f>
        <v>203142175.81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60099128.289999999</v>
      </c>
      <c r="H85" s="314">
        <f>'Werteliste-BIENE'!E30+('Werteliste-BIENE'!E31*(7/3))+'Werteliste-manuell'!F35</f>
        <v>353996338.25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32866.99</v>
      </c>
      <c r="H86" s="376">
        <f>'Werteliste-BIENE'!E32</f>
        <v>144393.76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4944421.41</v>
      </c>
      <c r="H88" s="387">
        <f>SUM(H89:H91)</f>
        <v>25875871.669999998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4944421.41</v>
      </c>
      <c r="H89" s="578">
        <f>'Werteliste-BIENE'!E34+'Werteliste-manuell'!F36-'Werteliste-manuell'!F37</f>
        <v>25848752.419999998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27119.25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6553.73</v>
      </c>
      <c r="H92" s="212">
        <f>SUM(H93:H94)</f>
        <v>4431905.8999999994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6553.73</v>
      </c>
      <c r="H93" s="382">
        <f>'Werteliste-BIENE'!E35</f>
        <v>30094.09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4401811.8099999996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352784.77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352784.77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471749.34</v>
      </c>
      <c r="H98" s="212">
        <f>SUM(H99:H100)</f>
        <v>3167702.52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471749.34</v>
      </c>
      <c r="H99" s="382">
        <f>'Werteliste-BIENE'!E37</f>
        <v>2061270.12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1106432.3999999999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1580856.4400000013</v>
      </c>
      <c r="H101" s="386">
        <f>'Werteliste-manuell'!F42+'Werteliste-manuell'!F43</f>
        <v>13905597.380000003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855340.09</v>
      </c>
      <c r="H102" s="388">
        <f>'Werteliste-manuell'!F44</f>
        <v>4101217.73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118675506.93000001</v>
      </c>
      <c r="H105" s="402">
        <f>H83+H84+H85+H86+H87+H88+H92+H95+H98+H101+H102+H103+H104</f>
        <v>609117987.78999984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8574731.0700000003</v>
      </c>
      <c r="K107" s="386">
        <f>'Werteliste-BIENE'!E40</f>
        <v>201287445.19999999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278949081.94</v>
      </c>
      <c r="K108" s="388">
        <f>'Werteliste-BIENE'!E41</f>
        <v>944974280.65999997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14944645.18</v>
      </c>
      <c r="K109" s="412">
        <f>'Werteliste-BIENE'!E42</f>
        <v>51263425.619999997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302468458.19</v>
      </c>
      <c r="K110" s="402">
        <f>SUM(K107:K109)</f>
        <v>1197525151.4799998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1486184563.5665514</v>
      </c>
      <c r="H111" s="402">
        <f>H81+H105+H110</f>
        <v>6993993355.5721264</v>
      </c>
      <c r="I111" s="421"/>
      <c r="J111" s="422">
        <f>J81+J105+J110</f>
        <v>449352775.62357193</v>
      </c>
      <c r="K111" s="423">
        <f>K81+K105+K110</f>
        <v>2110968210.2345395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1486184563.5665514</v>
      </c>
      <c r="H114" s="402">
        <f>H111+H113</f>
        <v>6993993355.5721264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3681908.22</v>
      </c>
      <c r="H117" s="444">
        <f>'Werteliste-BIENE'!E43+'Werteliste-manuell'!F46</f>
        <v>11908238.41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999543190.03999996</v>
      </c>
      <c r="E119" s="453">
        <f>IF(ISBLANK('Werteliste-manuell'!F48)=TRUE,'Werteliste-BIENE'!E44,'Werteliste-manuell'!F48)</f>
        <v>5897954928.21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:D64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45779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34595</v>
      </c>
      <c r="E7" s="560">
        <v>337149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-10929002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1369253116.26</v>
      </c>
      <c r="E9" s="562">
        <v>5524216832.2700005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95203381.790000007</v>
      </c>
      <c r="E12" s="560">
        <v>250428861.94999999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326070.06</v>
      </c>
      <c r="E13" s="560">
        <v>841590.34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23468407.800000001</v>
      </c>
      <c r="E14" s="562">
        <v>829541290.97000003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68414348.969999999</v>
      </c>
      <c r="E15" s="562">
        <v>374442015.45999998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128492325.27</v>
      </c>
      <c r="E16" s="562">
        <v>609613996.66999996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5382234.0199999996</v>
      </c>
      <c r="E18" s="560">
        <v>23635541.02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330230306.02999997</v>
      </c>
      <c r="E19" s="562">
        <v>763194134.99000001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946635898.01999998</v>
      </c>
      <c r="E21" s="562">
        <v>4130008863.9499998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50684590.640000001</v>
      </c>
      <c r="E29" s="560">
        <v>203142175.81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60099128.289999999</v>
      </c>
      <c r="E30" s="560">
        <v>353996338.25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32866.99</v>
      </c>
      <c r="E32" s="560">
        <v>144393.76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4764483.47</v>
      </c>
      <c r="E34" s="560">
        <v>25263599.449999999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6553.73</v>
      </c>
      <c r="E35" s="560">
        <v>30094.09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471749.34</v>
      </c>
      <c r="E37" s="560">
        <v>2061270.12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8574731.0700000003</v>
      </c>
      <c r="E40" s="560">
        <v>201287445.19999999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278949081.94</v>
      </c>
      <c r="E41" s="560">
        <v>944974280.65999997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14944645.18</v>
      </c>
      <c r="E42" s="562">
        <v>51263425.619999997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3681908.22</v>
      </c>
      <c r="E43" s="560">
        <v>11908238.41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999543190.03999996</v>
      </c>
      <c r="E44" s="562">
        <v>5897954928.21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197465.14</v>
      </c>
      <c r="E45" s="560">
        <v>1112583.6499999999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32910.910000000003</v>
      </c>
      <c r="E46" s="560">
        <v>185430.84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32910.910000000003</v>
      </c>
      <c r="E47" s="564">
        <v>185430.84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173220.8</v>
      </c>
      <c r="E48" s="560">
        <v>441095.11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45972.26</v>
      </c>
      <c r="E49" s="560">
        <v>372885.86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135392.72</v>
      </c>
      <c r="E50" s="560">
        <v>328564.02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111773.29</v>
      </c>
      <c r="E51" s="560">
        <v>290147.36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-91244650.239999995</v>
      </c>
      <c r="E54" s="562">
        <v>-91244650.239999995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1191030.25</v>
      </c>
      <c r="E55" s="560">
        <v>5154100.57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219563.8</v>
      </c>
      <c r="E56" s="560">
        <v>2351929.31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378694.05</v>
      </c>
      <c r="E57" s="560">
        <v>4035606.52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1441023.28</v>
      </c>
      <c r="E59" s="566">
        <v>6115780.3499999996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893223.12</v>
      </c>
      <c r="E60" s="560">
        <v>5397931.3899999997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522270.91</v>
      </c>
      <c r="E61" s="560">
        <v>1921459.16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97650.61</v>
      </c>
      <c r="E63" s="568">
        <v>358151.9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45779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April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-84319348.290000007</v>
      </c>
      <c r="F9" s="185">
        <v>-253913781.39000005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1709685.27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544693.88</v>
      </c>
      <c r="F11" s="185">
        <v>2255454.9699999997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-182241475.74449998</v>
      </c>
      <c r="F13" s="187">
        <v>-331279055.50449997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279993.19</v>
      </c>
      <c r="F14" s="185">
        <v>852838.40999999992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851948.41999999993</v>
      </c>
      <c r="F18" s="185">
        <v>17425360.975000001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-1712502.4600000002</v>
      </c>
      <c r="F19" s="187">
        <v>-4838096.4300000006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-54397327.313037097</v>
      </c>
      <c r="F20" s="187">
        <v>-90139223.702755481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-11324318</v>
      </c>
      <c r="F23" s="187">
        <v>-12070761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-91539253.302200317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31797181.871332243</v>
      </c>
      <c r="F25" s="185">
        <v>127052034.92097098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131075282.93885455</v>
      </c>
      <c r="F26" s="185">
        <v>472149960.99548423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33618026.399999999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3883040.7886135634</v>
      </c>
      <c r="F28" s="187">
        <v>5719897.9336657915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5123315.8099999996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2122516.5499999998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3000799.26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179937.94</v>
      </c>
      <c r="F36" s="185">
        <v>585152.97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27119.25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4401811.8099999996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352784.77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1106432.3999999999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1580856.4400000013</v>
      </c>
      <c r="F42" s="185">
        <v>13905597.380000003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855340.09</v>
      </c>
      <c r="F44" s="185">
        <v>4101217.73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24.3.0.0</cp:keywords>
  <cp:lastModifiedBy>Bilski, Patrick</cp:lastModifiedBy>
  <cp:lastPrinted>2023-01-12T10:59:13Z</cp:lastPrinted>
  <dcterms:created xsi:type="dcterms:W3CDTF">2019-08-21T09:16:07Z</dcterms:created>
  <dcterms:modified xsi:type="dcterms:W3CDTF">2025-05-15T13:20:22Z</dcterms:modified>
  <cp:contentStatus>220215</cp:contentStatus>
</cp:coreProperties>
</file>