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6\Bln\Versand\"/>
    </mc:Choice>
  </mc:AlternateContent>
  <xr:revisionPtr revIDLastSave="0" documentId="13_ncr:1_{18229CD8-2916-4089-B99A-E3CB861F3E68}" xr6:coauthVersionLast="47" xr6:coauthVersionMax="47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28680" yWindow="-120" windowWidth="29040" windowHeight="1752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<sst xmlns="http://schemas.openxmlformats.org/spreadsheetml/2006/main" count="720" uniqueCount="411">
  <si>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</si>
  <si>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</si>
  <si>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</si>
  <si>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</si>
  <si>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</si>
  <si>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</si>
  <si>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</si>
  <si>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</si>
  <si>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</si>
  <si>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</si>
  <si>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</si>
  <si>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</si>
  <si>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</si>
  <si>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</si>
  <si>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</si>
  <si>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</si>
  <si>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</si>
  <si>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</si>
  <si>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</si>
  <si>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</si>
  <si>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</si>
  <si>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</si>
  <si>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</si>
  <si>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</si>
  <si>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</si>
  <si>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</si>
  <si>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</si>
  <si>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</si>
  <si>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</si>
  <si>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</si>
  <si>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</si>
  <si>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</si>
  <si>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</si>
  <si>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</si>
  <si>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</si>
  <si>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</si>
  <si>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</si>
  <si>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</si>
  <si>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</si>
  <si>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</si>
  <si>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</si>
  <si>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</si>
  <si>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</si>
  <si>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</si>
  <si>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</si>
  <si>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</si>
  <si>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</si>
  <si>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</si>
  <si>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</si>
  <si>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</si>
  <si>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</si>
  <si>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</si>
  <si>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</si>
  <si>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</si>
  <si>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</si>
  <si>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</si>
  <si>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</si>
  <si>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</si>
  <si>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</si>
  <si>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</si>
  <si>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</si>
  <si>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</si>
  <si>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</si>
  <si>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</si>
  <si>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</si>
  <si>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</si>
  <si>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</si>
  <si>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</si>
  <si>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</si>
  <si>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</si>
  <si>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</si>
  <si>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</si>
  <si>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</si>
  <si>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</si>
  <si>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</si>
  <si>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</si>
  <si>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</si>
  <si>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</si>
  <si>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</si>
  <si>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</si>
  <si>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</si>
  <si>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</si>
  <si>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</si>
  <si>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</si>
  <si>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</si>
  <si>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</si>
  <si>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</si>
  <si>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</si>
  <si>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</si>
  <si>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</si>
  <si>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</si>
  <si>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</si>
  <si>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</si>
  <si>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</si>
  <si>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</si>
  <si>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</si>
  <si>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</si>
  <si>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</si>
  <si>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</si>
  <si>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</si>
  <si>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</si>
  <si>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</si>
  <si>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</si>
  <si>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</si>
  <si>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</si>
  <si>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</si>
  <si>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</si>
  <si>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</si>
  <si>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</si>
  <si>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</si>
  <si>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</si>
  <si>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</si>
  <si>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</si>
  <si>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</si>
  <si>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</si>
  <si>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</si>
  <si>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</si>
  <si>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</si>
  <si>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</si>
  <si>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</si>
  <si>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</si>
  <si>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</si>
  <si>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</si>
  <si>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</si>
  <si>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</si>
  <si>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</si>
  <si>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</si>
  <si>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</si>
  <si>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</si>
  <si>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</si>
  <si>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</si>
  <si>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</si>
  <si>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</si>
  <si>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</si>
  <si>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</si>
  <si>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</si>
  <si>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</si>
  <si>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</si>
  <si>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</si>
  <si>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</si>
  <si>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</si>
  <si>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</si>
  <si>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</si>
  <si>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</si>
  <si>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</si>
  <si>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</si>
  <si>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</si>
  <si>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</si>
  <si>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</si>
  <si>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</si>
  <si>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</si>
  <si>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</si>
  <si>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</si>
  <si>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</si>
  <si>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</si>
  <si>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</si>
  <si>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</si>
  <si>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</si>
  <si>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</si>
  <si>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</si>
  <si>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</si>
  <si>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</si>
  <si>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</si>
  <si>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</si>
  <si>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</si>
  <si>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</si>
  <si>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</si>
  <si>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</si>
  <si>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</si>
  <si>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</si>
  <si>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</si>
  <si>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</si>
  <si>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</si>
  <si>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</si>
  <si>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</si>
  <si>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</si>
  <si>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</si>
  <si>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</si>
  <si>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</si>
  <si>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</si>
  <si>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</si>
  <si>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</si>
  <si>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</si>
  <si>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</si>
  <si>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</si>
  <si>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</si>
  <si>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</si>
  <si>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</si>
  <si>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</si>
  <si>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</si>
  <si>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</si>
  <si>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</si>
  <si>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</si>
  <si>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</si>
  <si>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</si>
  <si>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</si>
  <si>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</si>
  <si>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</si>
  <si>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</si>
  <si>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</si>
  <si>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</si>
  <si>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</si>
  <si>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</si>
  <si>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</si>
  <si>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</si>
  <si>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</si>
  <si>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</si>
  <si>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</si>
  <si>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</si>
  <si>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</si>
  <si>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</si>
  <si>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</si>
  <si>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</si>
  <si>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</si>
  <si>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</si>
  <si>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</si>
  <si>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</si>
  <si>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</si>
  <si>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</si>
  <si>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</si>
  <si>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</si>
  <si>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</si>
  <si>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</si>
  <si>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</si>
  <si>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</si>
  <si>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</si>
  <si>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</si>
  <si>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</si>
  <si>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</si>
  <si>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</si>
  <si>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</si>
  <si>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</si>
  <si>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</si>
  <si>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</si>
  <si>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</si>
  <si>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</si>
  <si>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</si>
  <si>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</si>
  <si>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</si>
  <si>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</si>
  <si>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</si>
  <si>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</si>
  <si>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</si>
  <si>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</si>
  <si>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</si>
  <si>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</si>
  <si>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</si>
  <si>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</si>
  <si>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</si>
  <si>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</si>
  <si>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</si>
  <si>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</si>
  <si>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</si>
  <si>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</si>
  <si>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</si>
  <si>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</si>
  <si>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</si>
  <si>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</si>
  <si>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</si>
  <si>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</si>
  <si>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</si>
  <si>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</si>
  <si>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</si>
  <si>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</si>
  <si>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</si>
  <si>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</si>
  <si>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</si>
  <si>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</si>
  <si>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</si>
  <si>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</si>
  <si>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</si>
  <si>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</si>
  <si>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</si>
  <si>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</si>
  <si>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</si>
  <si>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</si>
  <si>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</si>
  <si>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</si>
  <si>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</si>
  <si>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</si>
  <si>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</si>
  <si>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</si>
  <si>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</si>
  <si>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</si>
  <si>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</si>
  <si>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</si>
  <si>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</si>
  <si>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</si>
  <si>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</si>
  <si>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</si>
  <si>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</si>
  <si>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</si>
  <si>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</si>
  <si>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</si>
  <si>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</si>
  <si>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</si>
  <si>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</si>
  <si>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</si>
  <si>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</si>
  <si>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</si>
  <si>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</si>
  <si>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</si>
  <si>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</si>
  <si>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</si>
  <si>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</si>
  <si>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</si>
  <si>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</si>
  <si>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</si>
  <si>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</si>
  <si>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</si>
  <si>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</si>
  <si>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</si>
  <si>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</si>
  <si>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</si>
  <si>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</si>
  <si>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</si>
  <si>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</si>
  <si>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</si>
  <si>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</si>
  <si>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</si>
  <si>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</si>
  <si>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</si>
  <si>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</si>
  <si>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</si>
  <si>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</si>
  <si>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</si>
  <si>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</si>
  <si>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</si>
  <si>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</si>
  <si>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</si>
  <si>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</si>
  <si>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</si>
  <si>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</si>
  <si>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</si>
  <si>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</si>
  <si>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</si>
  <si>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</si>
  <si>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</si>
  <si>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</si>
  <si>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</si>
  <si>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</si>
  <si>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</si>
  <si>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</si>
  <si>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</si>
  <si>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</si>
  <si>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</si>
  <si>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</si>
  <si>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</si>
  <si>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</si>
  <si>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</si>
  <si>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</si>
  <si>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</si>
  <si>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</si>
  <si>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</si>
  <si>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</si>
  <si>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</si>
  <si>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</si>
  <si>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</si>
  <si>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</si>
  <si>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</si>
  <si>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</si>
  <si>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</si>
  <si>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</si>
  <si>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</si>
  <si>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</si>
  <si>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</si>
  <si>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</si>
  <si>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</si>
  <si>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</si>
  <si>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</si>
  <si>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</si>
  <si>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</si>
  <si>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</si>
  <si>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</si>
  <si>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</si>
  <si>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</si>
  <si>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</si>
  <si>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</si>
  <si>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</si>
  <si>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</si>
  <si>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</si>
  <si>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</si>
  <si>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</si>
  <si>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</si>
  <si>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</si>
  <si>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</si>
  <si>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</si>
  <si>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</si>
  <si>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</si>
  <si>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</si>
  <si>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</si>
  <si>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</si>
  <si>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</si>
  <si>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</si>
  <si>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</si>
  <si>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</si>
  <si>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</si>
  <si>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</si>
  <si>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</si>
  <si>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</si>
  <si>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</si>
  <si>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</si>
  <si>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</si>
  <si>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</si>
  <si>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</si>
  <si>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</si>
  <si>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</si>
  <si>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</si>
  <si>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</si>
  <si>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April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</si>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</sst>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8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5" fontId="4" fillId="2" borderId="26" xfId="0" applyNumberFormat="1" applyFont="1" applyFill="1" applyBorder="1" applyAlignment="1">
      <alignment vertical="center"/>
    </xf>
    <xf numFmtId="165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6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6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6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6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6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6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6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6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6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6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6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6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6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8" fontId="19" fillId="0" borderId="0" xfId="0" applyNumberFormat="1" applyFont="1" applyAlignment="1">
      <alignment horizontal="right" vertical="top" indent="1"/>
    </xf>
    <xf numFmtId="168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5" fontId="28" fillId="2" borderId="27" xfId="0" applyNumberFormat="1" applyFont="1" applyFill="1" applyBorder="1" applyAlignment="1">
      <alignment vertical="center"/>
    </xf>
    <xf numFmtId="165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6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6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7" fontId="5" fillId="0" borderId="120" xfId="0" applyNumberFormat="1" applyFont="1" applyBorder="1" applyAlignment="1">
      <alignment vertical="center"/>
    </xf>
    <xf numFmtId="167" fontId="5" fillId="0" borderId="123" xfId="0" applyNumberFormat="1" applyFont="1" applyBorder="1" applyAlignment="1">
      <alignment vertical="center"/>
    </xf>
    <xf numFmtId="169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46146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April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2026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April</v>
      </c>
      <c r="E12" s="42" t="s">
        <v>199</v>
      </c>
      <c r="F12" s="43"/>
      <c r="G12" s="41" t="str">
        <f>J5</f>
        <v>April</v>
      </c>
      <c r="H12" s="42" t="s">
        <v>199</v>
      </c>
      <c r="I12" s="43"/>
      <c r="J12" s="41" t="str">
        <f>J5</f>
        <v>April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1415789288.79</v>
      </c>
      <c r="E16" s="209">
        <f>SUM(E17:E19)</f>
        <v>5861303339.6000004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35647.85</v>
      </c>
      <c r="E17" s="216">
        <f>'Werteliste-BIENE'!E7+'Werteliste-manuell'!F7</f>
        <v>437899.05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1415753640.9400001</v>
      </c>
      <c r="E19" s="227">
        <f>'Werteliste-BIENE'!E9+'Werteliste-manuell'!F8</f>
        <v>5860865440.5500002</v>
      </c>
      <c r="F19" s="228"/>
      <c r="G19" s="229">
        <f>ROUND($F$15/100*D19,2)</f>
        <v>601695297.39999998</v>
      </c>
      <c r="H19" s="230">
        <f>ROUND($F$15/100*E19,2)</f>
        <v>2490867812.23</v>
      </c>
      <c r="I19" s="207"/>
      <c r="J19" s="231">
        <f>D19*15/100</f>
        <v>212363046.14100003</v>
      </c>
      <c r="K19" s="230">
        <f>E19*15/100</f>
        <v>879129816.08249998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-200844091.59999999</v>
      </c>
      <c r="E20" s="218">
        <f>ROUND(H20/$F$15*100,2)</f>
        <v>-602562938.13999999</v>
      </c>
      <c r="F20" s="213"/>
      <c r="G20" s="215">
        <f>'Werteliste-manuell'!E9</f>
        <v>-85358738.930000007</v>
      </c>
      <c r="H20" s="232">
        <f>'Werteliste-manuell'!F9</f>
        <v>-256089248.71000001</v>
      </c>
      <c r="I20" s="220"/>
      <c r="J20" s="221">
        <f>D20*15/100</f>
        <v>-30126613.739999998</v>
      </c>
      <c r="K20" s="222">
        <f>E20*15/100</f>
        <v>-90384440.721000001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0</v>
      </c>
      <c r="E21" s="218">
        <f t="shared" ref="E21:E22" si="1">ROUND(H21/$F$15*100,2)</f>
        <v>2440392.71</v>
      </c>
      <c r="F21" s="213"/>
      <c r="G21" s="223">
        <f>'Werteliste-manuell'!E10</f>
        <v>0</v>
      </c>
      <c r="H21" s="232">
        <f>'Werteliste-manuell'!F10</f>
        <v>1037166.9</v>
      </c>
      <c r="I21" s="220"/>
      <c r="J21" s="221">
        <f>D21*15/100</f>
        <v>0</v>
      </c>
      <c r="K21" s="222">
        <f t="shared" ref="K21:K22" si="2">E21*15/100</f>
        <v>366058.90649999998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1360685.72</v>
      </c>
      <c r="E22" s="218">
        <f t="shared" si="1"/>
        <v>5630880.3799999999</v>
      </c>
      <c r="F22" s="213"/>
      <c r="G22" s="223">
        <f>'Werteliste-manuell'!E11</f>
        <v>578291.43000000005</v>
      </c>
      <c r="H22" s="232">
        <f>'Werteliste-manuell'!F11</f>
        <v>2393124.16</v>
      </c>
      <c r="I22" s="220"/>
      <c r="J22" s="221">
        <f>D22*15/100</f>
        <v>204102.85800000001</v>
      </c>
      <c r="K22" s="222">
        <f t="shared" si="2"/>
        <v>844632.05700000003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1216270235.0600002</v>
      </c>
      <c r="E24" s="234">
        <f>SUM(E19:E23)</f>
        <v>5266373775.5</v>
      </c>
      <c r="F24" s="213"/>
      <c r="G24" s="211">
        <f>SUM(G19:G23)</f>
        <v>516914849.89999998</v>
      </c>
      <c r="H24" s="212">
        <f>SUM(H19:H23)</f>
        <v>2238208854.5799999</v>
      </c>
      <c r="I24" s="235"/>
      <c r="J24" s="214">
        <f>SUM(J19:J23)</f>
        <v>182440535.25900003</v>
      </c>
      <c r="K24" s="212">
        <f>SUM(K19:K23)</f>
        <v>789956066.32500005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-499648688.49000001</v>
      </c>
      <c r="E25" s="218">
        <f t="shared" ref="E25" si="6">ROUND(H25/$F$15*100,2)</f>
        <v>-885347766.03999996</v>
      </c>
      <c r="F25" s="213"/>
      <c r="G25" s="223">
        <f>'Werteliste-manuell'!E13</f>
        <v>-212350692.60824999</v>
      </c>
      <c r="H25" s="232">
        <f>'Werteliste-manuell'!F13</f>
        <v>-376272800.56700003</v>
      </c>
      <c r="I25" s="220"/>
      <c r="J25" s="221">
        <f>D25*15/100</f>
        <v>-74947303.27350001</v>
      </c>
      <c r="K25" s="222">
        <f>E25*15/100</f>
        <v>-132802164.90599999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716621546.57000017</v>
      </c>
      <c r="E26" s="238">
        <f>SUM(E24:E25)</f>
        <v>4381026009.46</v>
      </c>
      <c r="F26" s="239"/>
      <c r="G26" s="238">
        <f>SUM(G24:G25)</f>
        <v>304564157.29174995</v>
      </c>
      <c r="H26" s="240">
        <f>SUM(H24:H25)</f>
        <v>1861936054.013</v>
      </c>
      <c r="I26" s="239"/>
      <c r="J26" s="241">
        <f>SUM(J24:J25)</f>
        <v>107493231.98550002</v>
      </c>
      <c r="K26" s="242">
        <f>SUM(K24:K25)</f>
        <v>657153901.41900003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118370608.71999998</v>
      </c>
      <c r="E28" s="209">
        <f>SUM(E29:E33)</f>
        <v>1054388481.4400001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0.5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96507377.739999995</v>
      </c>
      <c r="E31" s="223">
        <f>'Werteliste-BIENE'!E12</f>
        <v>255641926.62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349120.24</v>
      </c>
      <c r="E32" s="223">
        <f>'Werteliste-BIENE'!E13</f>
        <v>848325.06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21514110.739999998</v>
      </c>
      <c r="E33" s="226">
        <f>'Werteliste-BIENE'!E14</f>
        <v>797898229.25999999</v>
      </c>
      <c r="F33" s="207"/>
      <c r="G33" s="229">
        <f>ROUND(D33*$F$27/100,2)</f>
        <v>9143497.0600000005</v>
      </c>
      <c r="H33" s="229">
        <f>ROUND(E33*$F$27/100,2)</f>
        <v>339106747.44</v>
      </c>
      <c r="I33" s="207"/>
      <c r="J33" s="231">
        <f t="shared" ref="J33:K35" si="7">D33*15/100</f>
        <v>3227116.6109999996</v>
      </c>
      <c r="K33" s="230">
        <f>E33*15/100</f>
        <v>119684734.389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728797.65</v>
      </c>
      <c r="E34" s="218">
        <f>ROUND(H34/$F$27*100,2)</f>
        <v>2429953.11</v>
      </c>
      <c r="F34" s="246"/>
      <c r="G34" s="223">
        <f>'Werteliste-manuell'!E14</f>
        <v>309739</v>
      </c>
      <c r="H34" s="232">
        <f>'Werteliste-manuell'!F14</f>
        <v>1032730.07</v>
      </c>
      <c r="I34" s="246"/>
      <c r="J34" s="221">
        <f t="shared" si="7"/>
        <v>109319.64750000001</v>
      </c>
      <c r="K34" s="222">
        <f t="shared" si="7"/>
        <v>364492.96649999998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22242908.389999997</v>
      </c>
      <c r="E36" s="234">
        <f>SUM(E33:E35)</f>
        <v>800328182.37</v>
      </c>
      <c r="F36" s="213"/>
      <c r="G36" s="211">
        <f>SUM(G33:G35)</f>
        <v>9453236.0600000005</v>
      </c>
      <c r="H36" s="212">
        <f>SUM(H33:H35)</f>
        <v>340139477.50999999</v>
      </c>
      <c r="I36" s="235"/>
      <c r="J36" s="214">
        <f>SUM(J33:J35)</f>
        <v>3336436.2584999995</v>
      </c>
      <c r="K36" s="212">
        <f>SUM(K33:K35)</f>
        <v>120049227.3555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600.75</v>
      </c>
      <c r="F38" s="246"/>
      <c r="G38" s="223">
        <f>'Werteliste-manuell'!E17</f>
        <v>0</v>
      </c>
      <c r="H38" s="232">
        <f>'Werteliste-manuell'!F17</f>
        <v>255.32</v>
      </c>
      <c r="I38" s="246"/>
      <c r="J38" s="221">
        <f>D38*15/100</f>
        <v>0</v>
      </c>
      <c r="K38" s="222">
        <f>E38*15/100</f>
        <v>90.112499999999997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22242908.389999997</v>
      </c>
      <c r="E39" s="248">
        <f>SUM(E36:E38)</f>
        <v>800328783.12</v>
      </c>
      <c r="F39" s="249"/>
      <c r="G39" s="250">
        <f>SUM(G36:G38)</f>
        <v>9453236.0600000005</v>
      </c>
      <c r="H39" s="240">
        <f>SUM(H36:H38)</f>
        <v>340139732.82999998</v>
      </c>
      <c r="I39" s="249"/>
      <c r="J39" s="251">
        <f>SUM(J36:J38)</f>
        <v>3336436.2584999995</v>
      </c>
      <c r="K39" s="242">
        <f>SUM(K36:K38)</f>
        <v>120049317.46799999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56027967.969999999</v>
      </c>
      <c r="E41" s="257">
        <f>'Werteliste-BIENE'!E15</f>
        <v>327261468.14999998</v>
      </c>
      <c r="F41" s="246"/>
      <c r="G41" s="229">
        <f>ROUND($F$40/100*D41,2)</f>
        <v>28013983.989999998</v>
      </c>
      <c r="H41" s="229">
        <f>ROUND($F$40/100*E41,2)</f>
        <v>163630734.08000001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5326400.08</v>
      </c>
      <c r="E42" s="258">
        <f t="shared" ref="E42" si="11">ROUND(H42/$F$40*100,2)</f>
        <v>26311772.600000001</v>
      </c>
      <c r="F42" s="246"/>
      <c r="G42" s="223">
        <f>'Werteliste-manuell'!E18</f>
        <v>2663200.04</v>
      </c>
      <c r="H42" s="232">
        <f>'Werteliste-manuell'!F18</f>
        <v>13155886.300000001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-7651157.4199999999</v>
      </c>
      <c r="E43" s="258">
        <f>ROUND(H43/$F$40*100,2)</f>
        <v>-24575833.359999999</v>
      </c>
      <c r="F43" s="246"/>
      <c r="G43" s="223">
        <f>'Werteliste-manuell'!E19</f>
        <v>-3825578.7100000004</v>
      </c>
      <c r="H43" s="232">
        <f>'Werteliste-manuell'!F19</f>
        <v>-12287916.680000002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53703210.629999995</v>
      </c>
      <c r="E44" s="248">
        <f>SUM(E41:E43)</f>
        <v>328997407.38999999</v>
      </c>
      <c r="F44" s="249"/>
      <c r="G44" s="250">
        <f>SUM(G41:G43)</f>
        <v>26851605.319999997</v>
      </c>
      <c r="H44" s="250">
        <f>SUM(H41:H43)</f>
        <v>164498703.70000002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100243138.92</v>
      </c>
      <c r="E46" s="257">
        <f>'Werteliste-BIENE'!E16</f>
        <v>577063374.42999995</v>
      </c>
      <c r="F46" s="246"/>
      <c r="G46" s="229">
        <f>ROUND($F$45/100*D46,2)</f>
        <v>44106981.119999997</v>
      </c>
      <c r="H46" s="230">
        <f>ROUND($F$45/100*E46,2)</f>
        <v>253907884.75</v>
      </c>
      <c r="I46" s="246"/>
      <c r="J46" s="259">
        <f>D46*12/100</f>
        <v>12029176.670399999</v>
      </c>
      <c r="K46" s="260">
        <f>E46*12/100</f>
        <v>69247604.931600004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-139060893.13</v>
      </c>
      <c r="E47" s="258">
        <f>ROUND(H47/$F$45*100,2)</f>
        <v>-325310225.58999997</v>
      </c>
      <c r="F47" s="246"/>
      <c r="G47" s="223">
        <f>'Werteliste-manuell'!E20</f>
        <v>-61186792.976766169</v>
      </c>
      <c r="H47" s="232">
        <f>'Werteliste-manuell'!F20</f>
        <v>-143136499.26066852</v>
      </c>
      <c r="I47" s="513"/>
      <c r="J47" s="259">
        <f>D47*12/100</f>
        <v>-16687307.1756</v>
      </c>
      <c r="K47" s="260">
        <f>E47*12/100</f>
        <v>-39037227.070799999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-38817754.209999993</v>
      </c>
      <c r="E48" s="238">
        <f>SUM(E46,E47)</f>
        <v>251753148.83999997</v>
      </c>
      <c r="F48" s="249"/>
      <c r="G48" s="238">
        <f>SUM(G46,G47)</f>
        <v>-17079811.856766172</v>
      </c>
      <c r="H48" s="242">
        <f>SUM(H46,H47)</f>
        <v>110771385.48933148</v>
      </c>
      <c r="I48" s="249"/>
      <c r="J48" s="241">
        <f>SUM(J46,J47)</f>
        <v>-4658130.5052000005</v>
      </c>
      <c r="K48" s="242">
        <f>SUM(K46,K47)</f>
        <v>30210377.860800005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56164899.379999995</v>
      </c>
      <c r="E50" s="262">
        <f>SUM(E51:E53)</f>
        <v>498454883.50999999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-5215.3999999999996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7028956.7199999997</v>
      </c>
      <c r="E52" s="223">
        <f>'Werteliste-BIENE'!E18</f>
        <v>36853657.119999997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49135942.659999996</v>
      </c>
      <c r="E53" s="268">
        <f>'Werteliste-BIENE'!E19</f>
        <v>461606441.79000002</v>
      </c>
      <c r="F53" s="263"/>
      <c r="G53" s="269">
        <f>ROUND(D53*$F$49/100,2)</f>
        <v>24567971.329999998</v>
      </c>
      <c r="H53" s="269">
        <f>ROUND(E53*$F$49/100,2)</f>
        <v>230803220.90000001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49135942.659999996</v>
      </c>
      <c r="E56" s="273">
        <f>SUM(E53:E55)</f>
        <v>461606441.79000002</v>
      </c>
      <c r="F56" s="263"/>
      <c r="G56" s="274">
        <f>SUM(G53:G55)</f>
        <v>24567971.329999998</v>
      </c>
      <c r="H56" s="275">
        <f>SUM(H53:H55)</f>
        <v>230803220.90000001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20235125</v>
      </c>
      <c r="E57" s="258">
        <f>ROUND(H57/$F$49*100,2)</f>
        <v>-33468819</v>
      </c>
      <c r="F57" s="246"/>
      <c r="G57" s="223">
        <f>'Werteliste-manuell'!E23</f>
        <v>10117562.5</v>
      </c>
      <c r="H57" s="232">
        <f>'Werteliste-manuell'!F23</f>
        <v>-16734409.5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69371067.659999996</v>
      </c>
      <c r="E58" s="238">
        <f>SUM(E56:E57)</f>
        <v>428137622.79000002</v>
      </c>
      <c r="F58" s="249"/>
      <c r="G58" s="250">
        <f>SUM(G56:G57)</f>
        <v>34685533.829999998</v>
      </c>
      <c r="H58" s="279">
        <f>SUM(H56:H57)</f>
        <v>214068811.40000001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967570758.63</v>
      </c>
      <c r="E62" s="284">
        <f>'Werteliste-BIENE'!E21</f>
        <v>4216882934.0900002</v>
      </c>
      <c r="F62" s="285">
        <f>'Werteliste-BIENE'!D67</f>
        <v>45.190072540000003</v>
      </c>
      <c r="G62" s="286">
        <f>D62*$F$62/100</f>
        <v>437245927.70072532</v>
      </c>
      <c r="H62" s="287">
        <f>E62*$F$62/100</f>
        <v>1905612456.8421514</v>
      </c>
      <c r="I62" s="288">
        <f>'Werteliste-BIENE'!D68</f>
        <v>1.99594395</v>
      </c>
      <c r="J62" s="289">
        <f>D62*$I$62/100</f>
        <v>19312170.01884459</v>
      </c>
      <c r="K62" s="290">
        <f>E62*$I$62/100</f>
        <v>84166619.801551849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29.713983509999998</v>
      </c>
      <c r="G63" s="292">
        <f>$D$62*($F$63/100)</f>
        <v>287503815.6669001</v>
      </c>
      <c r="H63" s="293">
        <f>$E$62*($F$63/100)</f>
        <v>1253003899.6715066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0</v>
      </c>
      <c r="H65" s="232">
        <f>'Werteliste-manuell'!F24</f>
        <v>67773467.720134735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40004849.807339124</v>
      </c>
      <c r="H66" s="232">
        <f>'Werteliste-manuell'!F25</f>
        <v>160019399.2293565</v>
      </c>
      <c r="I66" s="246"/>
      <c r="J66" s="223">
        <f>'Werteliste-manuell'!E27</f>
        <v>14063541.044000002</v>
      </c>
      <c r="K66" s="232">
        <f>'Werteliste-manuell'!F27</f>
        <v>56254164.176000006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189723029.38770479</v>
      </c>
      <c r="H67" s="302">
        <f>'Werteliste-manuell'!F26</f>
        <v>494733209.1004976</v>
      </c>
      <c r="I67" s="300"/>
      <c r="J67" s="301">
        <f>'Werteliste-manuell'!E28</f>
        <v>5259223.2295535356</v>
      </c>
      <c r="K67" s="303">
        <f>'Werteliste-manuell'!F28</f>
        <v>6365917.5436549559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954477622.56266928</v>
      </c>
      <c r="H68" s="250">
        <f>SUM(H62:H67)</f>
        <v>3881142432.5636468</v>
      </c>
      <c r="I68" s="305"/>
      <c r="J68" s="250">
        <f>SUM(J62:J67)</f>
        <v>38634934.292398125</v>
      </c>
      <c r="K68" s="279">
        <f>SUM(K62:K67)</f>
        <v>146786701.5212068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0</v>
      </c>
      <c r="E70" s="284">
        <f>IF(ISBLANK('Werteliste-manuell'!F29)=TRUE,'Werteliste-BIENE'!E22,'Werteliste-manuell'!F29)</f>
        <v>13552786.190000001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0</v>
      </c>
      <c r="E71" s="308">
        <f>IF(ISBLANK('Werteliste-manuell'!F30)=TRUE,'Werteliste-BIENE'!E23,'Werteliste-manuell'!F30)</f>
        <v>5614725.71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0</v>
      </c>
      <c r="E72" s="313">
        <f>H72</f>
        <v>7938060.4800000004</v>
      </c>
      <c r="F72" s="246"/>
      <c r="G72" s="283">
        <f>IF(ISBLANK('Werteliste-manuell'!E31)=TRUE,'Werteliste-BIENE'!D24,'Werteliste-manuell'!E31)</f>
        <v>0</v>
      </c>
      <c r="H72" s="314">
        <f>IF(ISBLANK('Werteliste-manuell'!F31)=TRUE,'Werteliste-BIENE'!E24,'Werteliste-manuell'!F31)</f>
        <v>7938060.4800000004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0</v>
      </c>
      <c r="K73" s="322">
        <f>-E70</f>
        <v>-13552786.190000001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2610974357.5100002</v>
      </c>
      <c r="E80" s="357">
        <f>E19+E36+E41+E46+E53+E60+E62+E70+E75+E76</f>
        <v>12257560627.570002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1312952343.207653</v>
      </c>
      <c r="H81" s="367">
        <f>H26+H39+H44+H48+H58+H68+H72+H75+H76</f>
        <v>6580495180.4759779</v>
      </c>
      <c r="I81" s="368"/>
      <c r="J81" s="369">
        <f>J26+J39+J48+J68+J73+J76</f>
        <v>144806472.03119814</v>
      </c>
      <c r="K81" s="367">
        <f>K26+K39+K48+K68+K73+K76</f>
        <v>940647512.07900691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45979452.479999997</v>
      </c>
      <c r="H84" s="376">
        <f>IF(ISBLANK('Werteliste-manuell'!F34)=TRUE,'Werteliste-BIENE'!E29,'Werteliste-manuell'!F34)</f>
        <v>169733469.66999999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109227048.64</v>
      </c>
      <c r="H85" s="314">
        <f>'Werteliste-BIENE'!E30+('Werteliste-BIENE'!E31*(7/3))+'Werteliste-manuell'!F35</f>
        <v>400266005.74000001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174397.9</v>
      </c>
      <c r="H86" s="376">
        <f>'Werteliste-BIENE'!E32</f>
        <v>575044.17000000004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4914575.17</v>
      </c>
      <c r="H88" s="387">
        <f>SUM(H89:H91)</f>
        <v>20169986.489999998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4914575.17</v>
      </c>
      <c r="H89" s="578">
        <f>'Werteliste-BIENE'!E34+'Werteliste-manuell'!F36-'Werteliste-manuell'!F37</f>
        <v>20140325.609999999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0</v>
      </c>
      <c r="H91" s="382">
        <f>'Werteliste-manuell'!F38</f>
        <v>29660.880000000001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6003.75</v>
      </c>
      <c r="H92" s="212">
        <f>SUM(H93:H94)</f>
        <v>6629105.96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6003.75</v>
      </c>
      <c r="H93" s="382">
        <f>'Werteliste-BIENE'!E35</f>
        <v>27194.13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0</v>
      </c>
      <c r="H94" s="382">
        <f>'Werteliste-manuell'!F39</f>
        <v>6601911.8300000001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0</v>
      </c>
      <c r="H95" s="212">
        <f>SUM(H96:H97)</f>
        <v>487464.6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0</v>
      </c>
      <c r="H97" s="382">
        <f>'Werteliste-manuell'!F40</f>
        <v>487464.6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458222.15</v>
      </c>
      <c r="H98" s="212">
        <f>SUM(H99:H100)</f>
        <v>2928860.8200000003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458222.15</v>
      </c>
      <c r="H99" s="382">
        <f>'Werteliste-BIENE'!E37</f>
        <v>1496450.97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0</v>
      </c>
      <c r="H100" s="385">
        <f>'Werteliste-manuell'!F41</f>
        <v>1432409.85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1592165.629999999</v>
      </c>
      <c r="H101" s="386">
        <f>'Werteliste-manuell'!F42+'Werteliste-manuell'!F43</f>
        <v>15057127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756372.63</v>
      </c>
      <c r="H102" s="388">
        <f>'Werteliste-manuell'!F44</f>
        <v>2910201.25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163108238.34999999</v>
      </c>
      <c r="H105" s="402">
        <f>H83+H84+H85+H86+H87+H88+H92+H95+H98+H101+H102+H103+H104</f>
        <v>618757265.70000005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5942966.2699999996</v>
      </c>
      <c r="K107" s="386">
        <f>'Werteliste-BIENE'!E40</f>
        <v>201185907.16999999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61491704.590000004</v>
      </c>
      <c r="K108" s="388">
        <f>'Werteliste-BIENE'!E41</f>
        <v>963300665.26999998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30226417.66</v>
      </c>
      <c r="K109" s="412">
        <f>'Werteliste-BIENE'!E42</f>
        <v>57001002.539999999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97661088.519999996</v>
      </c>
      <c r="K110" s="402">
        <f>SUM(K107:K109)</f>
        <v>1221487574.98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1476060581.557653</v>
      </c>
      <c r="H111" s="402">
        <f>H81+H105+H110</f>
        <v>7199252446.1759777</v>
      </c>
      <c r="I111" s="421"/>
      <c r="J111" s="422">
        <f>J81+J105+J110</f>
        <v>242467560.55119812</v>
      </c>
      <c r="K111" s="423">
        <f>K81+K105+K110</f>
        <v>2162135087.0590067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1476060581.557653</v>
      </c>
      <c r="H114" s="402">
        <f>H111+H113</f>
        <v>7199252446.1759777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4027710.46</v>
      </c>
      <c r="H117" s="444">
        <f>'Werteliste-BIENE'!E43+'Werteliste-manuell'!F46</f>
        <v>12264187.380000001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1821104042.29</v>
      </c>
      <c r="E119" s="453">
        <f>IF(ISBLANK('Werteliste-manuell'!F48)=TRUE,'Werteliste-BIENE'!E44,'Werteliste-manuell'!F48)</f>
        <v>6671733380.8800001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46146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35647.85</v>
      </c>
      <c r="E7" s="560">
        <v>437899.05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0</v>
      </c>
      <c r="E8" s="560">
        <v>0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1415753640.9400001</v>
      </c>
      <c r="E9" s="562">
        <v>5860865440.5500002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</v>
      </c>
      <c r="E10" s="560">
        <v>0.5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96507377.739999995</v>
      </c>
      <c r="E12" s="560">
        <v>255641926.62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349120.24</v>
      </c>
      <c r="E13" s="560">
        <v>848325.06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21514110.739999998</v>
      </c>
      <c r="E14" s="562">
        <v>797898229.25999999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56027967.969999999</v>
      </c>
      <c r="E15" s="562">
        <v>327261468.14999998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100243138.92</v>
      </c>
      <c r="E16" s="562">
        <v>577063374.42999995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0</v>
      </c>
      <c r="E17" s="560">
        <v>-5215.3999999999996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7028956.7199999997</v>
      </c>
      <c r="E18" s="560">
        <v>36853657.119999997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49135942.659999996</v>
      </c>
      <c r="E19" s="562">
        <v>461606441.79000002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967570758.63</v>
      </c>
      <c r="E21" s="562">
        <v>4216882934.0900002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45979452.479999997</v>
      </c>
      <c r="E29" s="560">
        <v>169733469.66999999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109227048.64</v>
      </c>
      <c r="E30" s="560">
        <v>400266005.74000001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174397.9</v>
      </c>
      <c r="E32" s="560">
        <v>575044.17000000004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4755316.59</v>
      </c>
      <c r="E34" s="560">
        <v>19485755.25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6003.75</v>
      </c>
      <c r="E35" s="560">
        <v>27194.13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458222.15</v>
      </c>
      <c r="E37" s="560">
        <v>1496450.97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5942966.2699999996</v>
      </c>
      <c r="E40" s="560">
        <v>201185907.16999999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61491704.590000004</v>
      </c>
      <c r="E41" s="560">
        <v>963300665.26999998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30226417.66</v>
      </c>
      <c r="E42" s="562">
        <v>57001002.539999999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4027710.46</v>
      </c>
      <c r="E43" s="560">
        <v>12264187.380000001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1821104042.29</v>
      </c>
      <c r="E44" s="562">
        <v>6671733380.8800001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616694.47</v>
      </c>
      <c r="E45" s="560">
        <v>1875509.28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102782.48</v>
      </c>
      <c r="E46" s="560">
        <v>312585.19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102782.48</v>
      </c>
      <c r="E47" s="564">
        <v>312585.19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259446</v>
      </c>
      <c r="E48" s="560">
        <v>718715.13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45380.62</v>
      </c>
      <c r="E49" s="560">
        <v>260956.33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89045.56</v>
      </c>
      <c r="E50" s="560">
        <v>123360.65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143193.10999999999</v>
      </c>
      <c r="E51" s="560">
        <v>338177.31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0</v>
      </c>
      <c r="E54" s="562">
        <v>-40124094.109999999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1243898.19</v>
      </c>
      <c r="E55" s="560">
        <v>5974065.5599999996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412746.7</v>
      </c>
      <c r="E56" s="560">
        <v>39421230.710000001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1544361.23</v>
      </c>
      <c r="E57" s="560">
        <v>3953425.13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1367945.75</v>
      </c>
      <c r="E59" s="566">
        <v>7121117.0099999998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3310636.37</v>
      </c>
      <c r="E60" s="560">
        <v>7392658.8899999997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1216427.29</v>
      </c>
      <c r="E61" s="560">
        <v>4358365.92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757493.16</v>
      </c>
      <c r="E63" s="568">
        <v>3113642.23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23.1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29.713983509999998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46146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April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2026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-85358738.930000007</v>
      </c>
      <c r="F9" s="185">
        <v>-256089248.71000001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0</v>
      </c>
      <c r="F10" s="185">
        <v>1037166.9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578291.43000000005</v>
      </c>
      <c r="F11" s="185">
        <v>2393124.16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-212350692.60824999</v>
      </c>
      <c r="F13" s="187">
        <v>-376272800.56700003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309739</v>
      </c>
      <c r="F14" s="185">
        <v>1032730.07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255.32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2663200.04</v>
      </c>
      <c r="F18" s="185">
        <v>13155886.300000001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-3825578.7100000004</v>
      </c>
      <c r="F19" s="187">
        <v>-12287916.680000002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-61186792.976766169</v>
      </c>
      <c r="F20" s="187">
        <v>-143136499.26066852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10117562.5</v>
      </c>
      <c r="F23" s="187">
        <v>-16734409.5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0</v>
      </c>
      <c r="F24" s="189">
        <v>67773467.720134735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40004849.807339124</v>
      </c>
      <c r="F25" s="185">
        <v>160019399.2293565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189723029.38770479</v>
      </c>
      <c r="F26" s="185">
        <v>494733209.1004976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14063541.044000002</v>
      </c>
      <c r="F27" s="185">
        <v>56254164.176000006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5259223.2295535356</v>
      </c>
      <c r="F28" s="187">
        <v>6365917.5436549559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0</v>
      </c>
      <c r="F29" s="185">
        <v>13552786.190000001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0</v>
      </c>
      <c r="F30" s="185">
        <v>5614725.71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0</v>
      </c>
      <c r="F31" s="187">
        <v>7938060.4800000004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159258.57999999999</v>
      </c>
      <c r="F36" s="185">
        <v>654570.36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0</v>
      </c>
      <c r="F38" s="185">
        <v>29660.880000000001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0</v>
      </c>
      <c r="F39" s="185">
        <v>6601911.8300000001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0</v>
      </c>
      <c r="F40" s="185">
        <v>487464.6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0</v>
      </c>
      <c r="F41" s="185">
        <v>1432409.85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1592165.629999999</v>
      </c>
      <c r="F42" s="185">
        <v>15057127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0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756372.63</v>
      </c>
      <c r="F44" s="185">
        <v>2910201.25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25.0.0.1</cp:keywords>
  <cp:lastModifiedBy>Melendiz, Ferdi</cp:lastModifiedBy>
  <cp:lastPrinted>2026-05-04T05:27:04Z</cp:lastPrinted>
  <dcterms:created xsi:type="dcterms:W3CDTF">2019-08-21T09:16:07Z</dcterms:created>
  <dcterms:modified xsi:type="dcterms:W3CDTF">2026-05-12T11:01:55Z</dcterms:modified>
  <cp:contentStatus>220215</cp:contentStatus>
</cp:coreProperties>
</file>