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72784C4B-6E01-4C66-9DE1-C4F8236DD14F}" xr6:coauthVersionLast="36" xr6:coauthVersionMax="36" xr10:uidLastSave="{00000000-0000-0000-0000-000000000000}"/>
  <bookViews>
    <workbookView xWindow="0" yWindow="0" windowWidth="23040" windowHeight="918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<sst xmlns="http://schemas.openxmlformats.org/spreadsheetml/2006/main" count="711" uniqueCount="403">
  <si>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</si>
  <si>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</si>
  <si>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</si>
  <si>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</si>
  <si>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</si>
  <si>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</si>
  <si>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</si>
  <si>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</si>
  <si>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</si>
  <si>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</si>
  <si>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</si>
  <si>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</si>
  <si>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</si>
  <si>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</si>
  <si>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</si>
  <si>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</si>
  <si>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</si>
  <si>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</si>
  <si>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</si>
  <si>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</si>
  <si>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</si>
  <si>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</si>
  <si>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</si>
  <si>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</si>
  <si>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</si>
  <si>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</si>
  <si>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</si>
  <si>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</si>
  <si>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</si>
  <si>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</si>
  <si>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</si>
  <si>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</si>
  <si>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</si>
  <si>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</si>
  <si>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</si>
  <si>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</si>
  <si>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</si>
  <si>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</si>
  <si>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</si>
  <si>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</si>
  <si>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</si>
  <si>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</si>
  <si>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</si>
  <si>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</si>
  <si>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</si>
  <si>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</si>
  <si>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</si>
  <si>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</si>
  <si>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</si>
  <si>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</si>
  <si>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</si>
  <si>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</si>
  <si>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</si>
  <si>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</si>
  <si>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</si>
  <si>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</si>
  <si>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</si>
  <si>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</si>
  <si>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</si>
  <si>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</si>
  <si>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</si>
  <si>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</si>
  <si>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</si>
  <si>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</si>
  <si>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</si>
  <si>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</si>
  <si>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</si>
  <si>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</si>
  <si>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</si>
  <si>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</si>
  <si>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</si>
  <si>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</si>
  <si>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</si>
  <si>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</si>
  <si>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</si>
  <si>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</si>
  <si>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</si>
  <si>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</si>
  <si>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</si>
  <si>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</si>
  <si>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</si>
  <si>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</si>
  <si>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</si>
  <si>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</si>
  <si>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</si>
  <si>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</si>
  <si>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</si>
  <si>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</si>
  <si>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</si>
  <si>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</si>
  <si>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</si>
  <si>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</si>
  <si>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</si>
  <si>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</si>
  <si>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</si>
  <si>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</si>
  <si>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</si>
  <si>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</si>
  <si>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</si>
  <si>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</si>
  <si>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</si>
  <si>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</si>
  <si>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</si>
  <si>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</si>
  <si>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</si>
  <si>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</si>
  <si>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</si>
  <si>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</si>
  <si>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</si>
  <si>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</si>
  <si>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</si>
  <si>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</si>
  <si>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</si>
  <si>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</si>
  <si>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</si>
  <si>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</si>
  <si>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</si>
  <si>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</si>
  <si>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</si>
  <si>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</si>
  <si>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</si>
  <si>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</si>
  <si>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</si>
  <si>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</si>
  <si>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</si>
  <si>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</si>
  <si>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</si>
  <si>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</si>
  <si>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</si>
  <si>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</si>
  <si>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</si>
  <si>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</si>
  <si>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</si>
  <si>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</si>
  <si>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</si>
  <si>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</si>
  <si>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</si>
  <si>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</si>
  <si>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</si>
  <si>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</si>
  <si>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</si>
  <si>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</si>
  <si>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</si>
  <si>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</si>
  <si>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</si>
  <si>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</si>
  <si>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</si>
  <si>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</si>
  <si>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</si>
  <si>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</si>
  <si>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</si>
  <si>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</si>
  <si>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</si>
  <si>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</si>
  <si>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</si>
  <si>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</si>
  <si>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</si>
  <si>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</si>
  <si>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</si>
  <si>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</si>
  <si>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</si>
  <si>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</si>
  <si>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</si>
  <si>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</si>
  <si>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</si>
  <si>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</si>
  <si>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</si>
  <si>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</si>
  <si>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</si>
  <si>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</si>
  <si>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</si>
  <si>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</si>
  <si>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</si>
  <si>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</si>
  <si>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</si>
  <si>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</si>
  <si>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</si>
  <si>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</si>
  <si>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</si>
  <si>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</si>
  <si>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</si>
  <si>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</si>
  <si>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</si>
  <si>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</si>
  <si>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</si>
  <si>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</si>
  <si>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</si>
  <si>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</si>
  <si>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</si>
  <si>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</si>
  <si>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</si>
  <si>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</si>
  <si>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</si>
  <si>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</si>
  <si>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</si>
  <si>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</si>
  <si>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</si>
  <si>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</si>
  <si>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</si>
  <si>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</si>
  <si>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</si>
  <si>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</si>
  <si>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</si>
  <si>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</si>
  <si>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</si>
  <si>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</si>
  <si>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</si>
  <si>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</si>
  <si>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</si>
  <si>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</si>
  <si>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</si>
  <si>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</si>
  <si>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</si>
  <si>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</si>
  <si>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</si>
  <si>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</si>
  <si>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</si>
  <si>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</si>
  <si>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</si>
  <si>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</si>
  <si>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</si>
  <si>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</si>
  <si>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</si>
  <si>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</si>
  <si>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</si>
  <si>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</si>
  <si>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</si>
  <si>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</si>
  <si>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</si>
  <si>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</si>
  <si>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</si>
  <si>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</si>
  <si>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</si>
  <si>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</si>
  <si>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</si>
  <si>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</si>
  <si>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</si>
  <si>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</si>
  <si>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</si>
  <si>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</si>
  <si>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</si>
  <si>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</si>
  <si>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</si>
  <si>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</si>
  <si>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</si>
  <si>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</si>
  <si>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</si>
  <si>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</si>
  <si>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</si>
  <si>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</si>
  <si>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</si>
  <si>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</si>
  <si>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</si>
  <si>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</si>
  <si>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</si>
  <si>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</si>
  <si>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</si>
  <si>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</si>
  <si>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</si>
  <si>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</si>
  <si>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</si>
  <si>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</si>
  <si>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</si>
  <si>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</si>
  <si>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</si>
  <si>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</si>
  <si>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</si>
  <si>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</si>
  <si>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</si>
  <si>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</si>
  <si>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</si>
  <si>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</si>
  <si>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</si>
  <si>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</si>
  <si>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</si>
  <si>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</si>
  <si>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</si>
  <si>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</si>
  <si>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</si>
  <si>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</si>
  <si>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</si>
  <si>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</si>
  <si>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</si>
  <si>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</si>
  <si>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</si>
  <si>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</si>
  <si>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</si>
  <si>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</si>
  <si>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</si>
  <si>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</si>
  <si>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</si>
  <si>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</si>
  <si>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</si>
  <si>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</si>
  <si>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</si>
  <si>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</si>
  <si>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</si>
  <si>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</si>
  <si>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</si>
  <si>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</si>
  <si>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</si>
  <si>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</si>
  <si>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</si>
  <si>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</si>
  <si>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</si>
  <si>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</si>
  <si>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</si>
  <si>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</si>
  <si>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</si>
  <si>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</si>
  <si>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</si>
  <si>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</si>
  <si>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</si>
  <si>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</si>
  <si>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</si>
  <si>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</si>
  <si>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</si>
  <si>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</si>
  <si>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</si>
  <si>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</si>
  <si>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</si>
  <si>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</si>
  <si>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</si>
  <si>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</si>
  <si>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</si>
  <si>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</si>
  <si>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</si>
  <si>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</si>
  <si>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</si>
  <si>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</si>
  <si>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</si>
  <si>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</si>
  <si>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</si>
  <si>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</si>
  <si>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</si>
  <si>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</si>
  <si>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</si>
  <si>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</si>
  <si>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</si>
  <si>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</si>
  <si>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</si>
  <si>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</si>
  <si>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</si>
  <si>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</si>
  <si>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</si>
  <si>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</si>
  <si>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</si>
  <si>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</si>
  <si>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</si>
  <si>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</si>
  <si>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</si>
  <si>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</si>
  <si>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</si>
  <si>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</si>
  <si>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</si>
  <si>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</si>
  <si>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</si>
  <si>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</si>
  <si>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</si>
  <si>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</si>
  <si>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</si>
  <si>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</si>
  <si>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</si>
  <si>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</si>
  <si>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</si>
  <si>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</si>
  <si>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</si>
  <si>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</si>
  <si>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</si>
  <si>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</si>
  <si>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</si>
  <si>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</si>
  <si>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</si>
  <si>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</si>
  <si>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</si>
  <si>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</si>
  <si>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</si>
  <si>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</si>
  <si>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</si>
  <si>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</si>
  <si>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</si>
  <si>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</si>
  <si>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</si>
  <si>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</si>
  <si>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</si>
  <si>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</si>
  <si>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</si>
  <si>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</si>
  <si>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</si>
  <si>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</si>
  <si>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</si>
  <si>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</si>
  <si>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</si>
  <si>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</si>
  <si>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</si>
  <si>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</si>
  <si>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</si>
  <si>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</si>
  <si>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</si>
  <si>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</si>
  <si>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</si>
  <si>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Dezember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</si>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</sst>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7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4" fontId="11" fillId="2" borderId="26" xfId="0" applyNumberFormat="1" applyFont="1" applyFill="1" applyBorder="1" applyAlignment="1">
      <alignment vertical="center"/>
    </xf>
    <xf numFmtId="164" fontId="11" fillId="2" borderId="27" xfId="0" applyNumberFormat="1" applyFont="1" applyFill="1" applyBorder="1" applyAlignment="1">
      <alignment vertical="center"/>
    </xf>
    <xf numFmtId="164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5" fontId="12" fillId="0" borderId="24" xfId="0" applyNumberFormat="1" applyFont="1" applyBorder="1" applyAlignment="1">
      <alignment horizontal="center" vertical="center"/>
    </xf>
    <xf numFmtId="164" fontId="11" fillId="0" borderId="29" xfId="0" applyNumberFormat="1" applyFont="1" applyBorder="1" applyAlignment="1">
      <alignment vertical="center"/>
    </xf>
    <xf numFmtId="164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4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5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5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5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5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5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5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5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5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5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5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5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5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5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5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5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5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5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7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6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6" fontId="12" fillId="0" borderId="124" xfId="0" applyNumberFormat="1" applyFont="1" applyFill="1" applyBorder="1" applyAlignment="1" applyProtection="1">
      <alignment vertical="center"/>
    </xf>
    <xf numFmtId="168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7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2"/>
  <sheetViews>
    <sheetView showGridLines="0" tabSelected="1" view="pageBreakPreview" zoomScaleNormal="100" zoomScaleSheetLayoutView="100" workbookViewId="0"/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45659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Dezember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Dezember</v>
      </c>
      <c r="E12" s="59" t="s">
        <v>198</v>
      </c>
      <c r="F12" s="60"/>
      <c r="G12" s="58" t="str">
        <f>J5</f>
        <v>Dezember</v>
      </c>
      <c r="H12" s="59" t="s">
        <v>198</v>
      </c>
      <c r="I12" s="60"/>
      <c r="J12" s="58" t="str">
        <f>J5</f>
        <v>Dezember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1771052689.8200002</v>
      </c>
      <c r="E16" s="96">
        <f>SUM(E17:E19)</f>
        <v>15860751123.690001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10804.69</v>
      </c>
      <c r="E17" s="106">
        <f>'Werteliste-BIENE'!E7+'Werteliste-manuell'!F7</f>
        <v>416383.92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0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1771041885.1300001</v>
      </c>
      <c r="E19" s="120">
        <f>'Werteliste-BIENE'!E9+'Werteliste-manuell'!F8</f>
        <v>15860334739.77</v>
      </c>
      <c r="F19" s="121"/>
      <c r="G19" s="122">
        <f>ROUND($F$15/100*D19,2)</f>
        <v>752692801.17999995</v>
      </c>
      <c r="H19" s="123">
        <f>ROUND($F$15/100*E19,2)</f>
        <v>6740642264.3999996</v>
      </c>
      <c r="I19" s="94"/>
      <c r="J19" s="124">
        <f>D19*15/100</f>
        <v>265656282.76950002</v>
      </c>
      <c r="K19" s="123">
        <f>E19*15/100</f>
        <v>2379050210.9655004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-386939360.35000002</v>
      </c>
      <c r="E20" s="108">
        <f>ROUND(H20/$F$15*100,2)</f>
        <v>-2334965844.8899999</v>
      </c>
      <c r="F20" s="100"/>
      <c r="G20" s="105">
        <f>'Werteliste-manuell'!E9</f>
        <v>-164449228.15000001</v>
      </c>
      <c r="H20" s="125">
        <f>'Werteliste-manuell'!F9</f>
        <v>-992360484.07999992</v>
      </c>
      <c r="I20" s="110"/>
      <c r="J20" s="111">
        <f>D20*15/100</f>
        <v>-58040904.052500002</v>
      </c>
      <c r="K20" s="112">
        <f>E20*15/100</f>
        <v>-350244876.7335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0</v>
      </c>
      <c r="E21" s="108">
        <f t="shared" ref="E21:E22" si="1">ROUND(H21/$F$15*100,2)</f>
        <v>-44283477.009999998</v>
      </c>
      <c r="F21" s="100"/>
      <c r="G21" s="115">
        <f>'Werteliste-manuell'!E10</f>
        <v>0</v>
      </c>
      <c r="H21" s="125">
        <f>'Werteliste-manuell'!F10</f>
        <v>-18820477.73</v>
      </c>
      <c r="I21" s="110"/>
      <c r="J21" s="111">
        <f>D21*15/100</f>
        <v>0</v>
      </c>
      <c r="K21" s="112">
        <f t="shared" ref="K21:K22" si="2">E21*15/100</f>
        <v>-6642521.5515000001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1367594.68</v>
      </c>
      <c r="E22" s="108">
        <f t="shared" si="1"/>
        <v>16183596.779999999</v>
      </c>
      <c r="F22" s="100"/>
      <c r="G22" s="115">
        <f>'Werteliste-manuell'!E11</f>
        <v>581227.74</v>
      </c>
      <c r="H22" s="125">
        <f>'Werteliste-manuell'!F11</f>
        <v>6878028.6299999999</v>
      </c>
      <c r="I22" s="110"/>
      <c r="J22" s="111">
        <f>D22*15/100</f>
        <v>205139.20199999999</v>
      </c>
      <c r="K22" s="112">
        <f t="shared" si="2"/>
        <v>2427539.517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1385470119.4600003</v>
      </c>
      <c r="E24" s="127">
        <f>SUM(E19:E23)</f>
        <v>13497269014.650002</v>
      </c>
      <c r="F24" s="100"/>
      <c r="G24" s="98">
        <f>SUM(G19:G23)</f>
        <v>588824800.76999998</v>
      </c>
      <c r="H24" s="99">
        <f>SUM(H19:H23)</f>
        <v>5736339331.2200003</v>
      </c>
      <c r="I24" s="128"/>
      <c r="J24" s="101">
        <f>SUM(J19:J23)</f>
        <v>207820517.919</v>
      </c>
      <c r="K24" s="99">
        <f>SUM(K19:K23)</f>
        <v>2024590352.1975002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0</v>
      </c>
      <c r="E25" s="108">
        <f t="shared" ref="E25" si="6">ROUND(H25/$F$15*100,2)</f>
        <v>-1302230396.03</v>
      </c>
      <c r="F25" s="100"/>
      <c r="G25" s="115">
        <f>'Werteliste-manuell'!E13</f>
        <v>0</v>
      </c>
      <c r="H25" s="125">
        <f>'Werteliste-manuell'!F13</f>
        <v>-553447918.31349993</v>
      </c>
      <c r="I25" s="110"/>
      <c r="J25" s="111">
        <f>D25*15/100</f>
        <v>0</v>
      </c>
      <c r="K25" s="112">
        <f>E25*15/100</f>
        <v>-195334559.40450001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1385470119.4600003</v>
      </c>
      <c r="E26" s="134">
        <f>SUM(E24:E25)</f>
        <v>12195038618.620001</v>
      </c>
      <c r="F26" s="135"/>
      <c r="G26" s="134">
        <f>SUM(G24:G25)</f>
        <v>588824800.76999998</v>
      </c>
      <c r="H26" s="136">
        <f>SUM(H24:H25)</f>
        <v>5182891412.9064999</v>
      </c>
      <c r="I26" s="135"/>
      <c r="J26" s="137">
        <f>SUM(J24:J25)</f>
        <v>207820517.919</v>
      </c>
      <c r="K26" s="138">
        <f>SUM(K24:K25)</f>
        <v>1829255792.7930002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824570391.16000009</v>
      </c>
      <c r="E28" s="96">
        <f>SUM(E29:E33)</f>
        <v>3944294838.7200003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</v>
      </c>
      <c r="E29" s="115">
        <f>'Werteliste-BIENE'!E10</f>
        <v>-39791.760000000002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34462820.310000002</v>
      </c>
      <c r="E31" s="115">
        <f>'Werteliste-BIENE'!E12</f>
        <v>707064472.97000003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123851.77</v>
      </c>
      <c r="E32" s="115">
        <f>'Werteliste-BIENE'!E13</f>
        <v>803493.07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789983719.08000004</v>
      </c>
      <c r="E33" s="119">
        <f>'Werteliste-BIENE'!E14</f>
        <v>3236466664.4400001</v>
      </c>
      <c r="F33" s="94"/>
      <c r="G33" s="122">
        <f>ROUND(D33*$F$27/100,2)</f>
        <v>335743080.61000001</v>
      </c>
      <c r="H33" s="122">
        <f>ROUND(E33*$F$27/100,2)</f>
        <v>1375498332.3900001</v>
      </c>
      <c r="I33" s="94"/>
      <c r="J33" s="124">
        <f t="shared" ref="J33:K35" si="7">D33*15/100</f>
        <v>118497557.862</v>
      </c>
      <c r="K33" s="123">
        <f>E33*15/100</f>
        <v>485469999.66600001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334378.71000000002</v>
      </c>
      <c r="E34" s="108">
        <f>ROUND(H34/$F$27*100,2)</f>
        <v>5065804.1900000004</v>
      </c>
      <c r="F34" s="144"/>
      <c r="G34" s="115">
        <f>'Werteliste-manuell'!E14</f>
        <v>142110.95000000001</v>
      </c>
      <c r="H34" s="125">
        <f>'Werteliste-manuell'!F14</f>
        <v>2152966.7799999998</v>
      </c>
      <c r="I34" s="144"/>
      <c r="J34" s="111">
        <f t="shared" si="7"/>
        <v>50156.806500000006</v>
      </c>
      <c r="K34" s="112">
        <f t="shared" si="7"/>
        <v>759870.62850000011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790318097.79000008</v>
      </c>
      <c r="E36" s="127">
        <f>SUM(E33:E35)</f>
        <v>3241532468.6300001</v>
      </c>
      <c r="F36" s="100"/>
      <c r="G36" s="98">
        <f>SUM(G33:G35)</f>
        <v>335885191.56</v>
      </c>
      <c r="H36" s="99">
        <f>SUM(H33:H35)</f>
        <v>1377651299.1700001</v>
      </c>
      <c r="I36" s="128"/>
      <c r="J36" s="101">
        <f>SUM(J33:J35)</f>
        <v>118547714.66850001</v>
      </c>
      <c r="K36" s="99">
        <f>SUM(K33:K35)</f>
        <v>486229870.29449999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10438</v>
      </c>
      <c r="F37" s="144"/>
      <c r="G37" s="115">
        <f>'Werteliste-manuell'!E16</f>
        <v>0</v>
      </c>
      <c r="H37" s="125">
        <f>'Werteliste-manuell'!F16</f>
        <v>4436.1499999999996</v>
      </c>
      <c r="I37" s="144"/>
      <c r="J37" s="111">
        <f>D37*15/100</f>
        <v>0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790318097.79000008</v>
      </c>
      <c r="E39" s="146">
        <f>SUM(E36:E38)</f>
        <v>3241542906.6300001</v>
      </c>
      <c r="F39" s="147"/>
      <c r="G39" s="148">
        <f>SUM(G36:G38)</f>
        <v>335885191.56</v>
      </c>
      <c r="H39" s="136">
        <f>SUM(H36:H38)</f>
        <v>1377655735.3200002</v>
      </c>
      <c r="I39" s="147"/>
      <c r="J39" s="149">
        <f>SUM(J36:J38)</f>
        <v>118547714.66850001</v>
      </c>
      <c r="K39" s="138">
        <f>SUM(K36:K38)</f>
        <v>486231435.99449998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85275346.269999996</v>
      </c>
      <c r="E41" s="156">
        <f>'Werteliste-BIENE'!E15</f>
        <v>915838934.15999997</v>
      </c>
      <c r="F41" s="144"/>
      <c r="G41" s="122">
        <f>ROUND($F$40/100*D41,2)</f>
        <v>42637673.140000001</v>
      </c>
      <c r="H41" s="122">
        <f>ROUND($F$40/100*E41,2)</f>
        <v>457919467.07999998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2065640.08</v>
      </c>
      <c r="E42" s="161">
        <f t="shared" ref="E42" si="11">ROUND(H42/$F$40*100,2)</f>
        <v>102716695.06</v>
      </c>
      <c r="F42" s="144"/>
      <c r="G42" s="115">
        <f>'Werteliste-manuell'!E18</f>
        <v>1032820.04</v>
      </c>
      <c r="H42" s="125">
        <f>'Werteliste-manuell'!F18</f>
        <v>51358347.529999994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-2774511.4</v>
      </c>
      <c r="E43" s="161">
        <f>ROUND(H43/$F$40*100,2)</f>
        <v>-24101016.66</v>
      </c>
      <c r="F43" s="144"/>
      <c r="G43" s="115">
        <f>'Werteliste-manuell'!E19</f>
        <v>-1387255.7</v>
      </c>
      <c r="H43" s="125">
        <f>'Werteliste-manuell'!F19</f>
        <v>-12050508.33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84566474.949999988</v>
      </c>
      <c r="E44" s="146">
        <f>SUM(E41:E43)</f>
        <v>994454612.56000006</v>
      </c>
      <c r="F44" s="147"/>
      <c r="G44" s="148">
        <f>SUM(G41:G43)</f>
        <v>42283237.479999997</v>
      </c>
      <c r="H44" s="148">
        <f>SUM(H41:H43)</f>
        <v>497227306.27999997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116589583.98</v>
      </c>
      <c r="E46" s="156">
        <f>'Werteliste-BIENE'!E16</f>
        <v>998666569.03999996</v>
      </c>
      <c r="F46" s="144"/>
      <c r="G46" s="122">
        <f>ROUND($F$45/100*D46,2)</f>
        <v>51299416.950000003</v>
      </c>
      <c r="H46" s="123">
        <f>ROUND($F$45/100*E46,2)</f>
        <v>439413290.38</v>
      </c>
      <c r="I46" s="144"/>
      <c r="J46" s="166">
        <f>D46*12/100</f>
        <v>13990750.0776</v>
      </c>
      <c r="K46" s="167">
        <f>E46*12/100</f>
        <v>119839988.28479999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0</v>
      </c>
      <c r="E47" s="161">
        <f>ROUND(H47/$F$45*100,2)</f>
        <v>-70042796.670000002</v>
      </c>
      <c r="F47" s="144"/>
      <c r="G47" s="115">
        <f>'Werteliste-manuell'!E20</f>
        <v>0</v>
      </c>
      <c r="H47" s="125">
        <f>'Werteliste-manuell'!F20</f>
        <v>-30818830.533379741</v>
      </c>
      <c r="I47" s="157"/>
      <c r="J47" s="166">
        <f>D47*12/100</f>
        <v>0</v>
      </c>
      <c r="K47" s="167">
        <f>E47*12/100</f>
        <v>-8405135.6003999989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116589583.98</v>
      </c>
      <c r="E48" s="134">
        <f>SUM(E46,E47)</f>
        <v>928623772.37</v>
      </c>
      <c r="F48" s="147"/>
      <c r="G48" s="134">
        <f>SUM(G46,G47)</f>
        <v>51299416.950000003</v>
      </c>
      <c r="H48" s="138">
        <f>SUM(H46,H47)</f>
        <v>408594459.84662026</v>
      </c>
      <c r="I48" s="147"/>
      <c r="J48" s="137">
        <f>SUM(J46,J47)</f>
        <v>13990750.0776</v>
      </c>
      <c r="K48" s="138">
        <f>SUM(K46,K47)</f>
        <v>111434852.68439999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562333953.02999997</v>
      </c>
      <c r="E50" s="169">
        <f>SUM(E51:E53)</f>
        <v>2302783800.5699997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90576.63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4967862.03</v>
      </c>
      <c r="E52" s="115">
        <f>'Werteliste-BIENE'!E18</f>
        <v>57146112.82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557366091</v>
      </c>
      <c r="E53" s="181">
        <f>'Werteliste-BIENE'!E19</f>
        <v>2245547111.1199999</v>
      </c>
      <c r="F53" s="170"/>
      <c r="G53" s="182">
        <f>ROUND(D53*$F$49/100,2)</f>
        <v>278683045.5</v>
      </c>
      <c r="H53" s="182">
        <f>ROUND(E53*$F$49/100,2)</f>
        <v>1122773555.5599999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557366091</v>
      </c>
      <c r="E56" s="190">
        <f>SUM(E53:E55)</f>
        <v>2245547111.1199999</v>
      </c>
      <c r="F56" s="170"/>
      <c r="G56" s="191">
        <f>SUM(G53:G55)</f>
        <v>278683045.5</v>
      </c>
      <c r="H56" s="192">
        <f>SUM(H53:H55)</f>
        <v>1122773555.5599999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0</v>
      </c>
      <c r="E57" s="161">
        <f>ROUND(H57/$F$49*100,2)</f>
        <v>-56285257.780000001</v>
      </c>
      <c r="F57" s="144"/>
      <c r="G57" s="115">
        <f>'Werteliste-manuell'!E23</f>
        <v>0</v>
      </c>
      <c r="H57" s="125">
        <f>'Werteliste-manuell'!F23</f>
        <v>-28142628.890000001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557366091</v>
      </c>
      <c r="E58" s="134">
        <f>SUM(E56:E57)</f>
        <v>2189261853.3399997</v>
      </c>
      <c r="F58" s="147"/>
      <c r="G58" s="148">
        <f>SUM(G56:G57)</f>
        <v>278683045.5</v>
      </c>
      <c r="H58" s="199">
        <f>SUM(H56:H57)</f>
        <v>1094630926.6699998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1019346323.67</v>
      </c>
      <c r="E60" s="211">
        <f>'Werteliste-BIENE'!E20</f>
        <v>11460575905.049999</v>
      </c>
      <c r="F60" s="212">
        <f>'Werteliste-BIENE'!D66</f>
        <v>45.190072540000003</v>
      </c>
      <c r="G60" s="213">
        <f>D60*$F$60/100</f>
        <v>460643343.1002962</v>
      </c>
      <c r="H60" s="214">
        <f>E60*$F$60/100</f>
        <v>5179042564.9938564</v>
      </c>
      <c r="I60" s="215">
        <f>'Werteliste-BIENE'!D67</f>
        <v>1.99594395</v>
      </c>
      <c r="J60" s="216">
        <f>D60*$I$60/100</f>
        <v>20345581.276838783</v>
      </c>
      <c r="K60" s="217">
        <f>E60*$I$60/100</f>
        <v>228746671.41200322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318178593.38014501</v>
      </c>
      <c r="H61" s="221">
        <f>$E$60*($F$61/100)</f>
        <v>3577302273.1533399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-367499771.56</v>
      </c>
      <c r="H63" s="125">
        <f>'Werteliste-manuell'!F24</f>
        <v>-178099187.34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50915669.356437981</v>
      </c>
      <c r="H64" s="125">
        <f>'Werteliste-manuell'!F25</f>
        <v>526913011.19122773</v>
      </c>
      <c r="I64" s="144"/>
      <c r="J64" s="115">
        <f>'Werteliste-manuell'!E27</f>
        <v>8404506.5999999996</v>
      </c>
      <c r="K64" s="125">
        <f>'Werteliste-manuell'!F27</f>
        <v>100854079.19999997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125192744.92421675</v>
      </c>
      <c r="H65" s="231">
        <f>'Werteliste-manuell'!F26</f>
        <v>1488725972.2860911</v>
      </c>
      <c r="I65" s="229"/>
      <c r="J65" s="230">
        <f>'Werteliste-manuell'!E28</f>
        <v>1859705.667918507</v>
      </c>
      <c r="K65" s="232">
        <f>'Werteliste-manuell'!F28</f>
        <v>21790880.860884663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587430579.20109594</v>
      </c>
      <c r="H66" s="148">
        <f>SUM(H60:H65)</f>
        <v>10593884634.284513</v>
      </c>
      <c r="I66" s="235"/>
      <c r="J66" s="148">
        <f>SUM(J60:J65)</f>
        <v>30609793.544757288</v>
      </c>
      <c r="K66" s="199">
        <f>SUM(K60:K65)</f>
        <v>351391631.47288787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62885692.07</v>
      </c>
      <c r="E68" s="211">
        <f>IF(ISBLANK('Werteliste-manuell'!F29)=TRUE,'Werteliste-BIENE'!E21,'Werteliste-manuell'!F29)</f>
        <v>262074079.03999999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26052643.859999999</v>
      </c>
      <c r="E69" s="239">
        <f>IF(ISBLANK('Werteliste-manuell'!F30)=TRUE,'Werteliste-BIENE'!E22,'Werteliste-manuell'!F30)</f>
        <v>108573547.03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36833048.210000001</v>
      </c>
      <c r="E70" s="246">
        <f>H70</f>
        <v>153500532.01000002</v>
      </c>
      <c r="F70" s="144"/>
      <c r="G70" s="210">
        <f>IF(ISBLANK('Werteliste-manuell'!E31)=TRUE,'Werteliste-BIENE'!D23,'Werteliste-manuell'!E31)</f>
        <v>36833048.210000001</v>
      </c>
      <c r="H70" s="247">
        <f>IF(ISBLANK('Werteliste-manuell'!F31)=TRUE,'Werteliste-BIENE'!E23,'Werteliste-manuell'!F31)</f>
        <v>153500532.01000002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-62885692.07</v>
      </c>
      <c r="K71" s="259">
        <f>-E68</f>
        <v>-262074079.03999999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4402823019.9099998</v>
      </c>
      <c r="E78" s="324">
        <f>E19+E36+E41+E46+E53+E60+E68+E73+E74</f>
        <v>34984569806.810005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1921239319.6710958</v>
      </c>
      <c r="H79" s="337">
        <f>H26+H39+H44+H48+H58+H66+H70+H73+H74</f>
        <v>19308385007.317631</v>
      </c>
      <c r="I79" s="338"/>
      <c r="J79" s="339">
        <f>J26+J39+J48+J66+J71+J74</f>
        <v>308083084.13985729</v>
      </c>
      <c r="K79" s="337">
        <f>K26+K39+K48+K66+K71+K74</f>
        <v>2516239633.9047885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25106097.239999998</v>
      </c>
      <c r="H82" s="349">
        <f>IF(ISBLANK('Werteliste-manuell'!F34)=TRUE,'Werteliste-BIENE'!E28,'Werteliste-manuell'!F34)</f>
        <v>415368524.16000003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58645826.43</v>
      </c>
      <c r="H83" s="247">
        <f>'Werteliste-BIENE'!E29+('Werteliste-BIENE'!E30*(7/3))+'Werteliste-manuell'!F35</f>
        <v>910834190.60000002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34842.559999999998</v>
      </c>
      <c r="H84" s="349">
        <f>'Werteliste-BIENE'!E31</f>
        <v>796552.69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844452.37</v>
      </c>
      <c r="H86" s="353">
        <f>SUM(H87:H89)</f>
        <v>55844845.530000009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822557.24</v>
      </c>
      <c r="H87" s="359">
        <f>'Werteliste-BIENE'!E33+'Werteliste-manuell'!F36-'Werteliste-manuell'!F37</f>
        <v>55745148.440000005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21895.13</v>
      </c>
      <c r="H89" s="363">
        <f>'Werteliste-manuell'!F38</f>
        <v>99697.090000000011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3762677.05</v>
      </c>
      <c r="H90" s="99">
        <f>SUM(H91:H92)</f>
        <v>16565292.310000001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0</v>
      </c>
      <c r="H91" s="363">
        <f>'Werteliste-BIENE'!E34</f>
        <v>67090.62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3762677.05</v>
      </c>
      <c r="H92" s="363">
        <f>'Werteliste-manuell'!F39</f>
        <v>16498201.690000001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265299.20000000001</v>
      </c>
      <c r="H93" s="99">
        <f>SUM(H94:H95)</f>
        <v>1373884.3299999998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265299.20000000001</v>
      </c>
      <c r="H95" s="363">
        <f>'Werteliste-manuell'!F40</f>
        <v>1373884.3299999998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14213.939999999944</v>
      </c>
      <c r="H96" s="99">
        <f>SUM(H97:H98)</f>
        <v>7882151.2599999998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548736.31999999995</v>
      </c>
      <c r="H97" s="363">
        <f>'Werteliste-BIENE'!E36</f>
        <v>8084818.7000000002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-534522.38</v>
      </c>
      <c r="H98" s="367">
        <f>'Werteliste-manuell'!F41</f>
        <v>-202667.43999999994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1978562.629999999</v>
      </c>
      <c r="H99" s="368">
        <f>'Werteliste-manuell'!F42+'Werteliste-manuell'!F43</f>
        <v>25374817.789999999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27610.43</v>
      </c>
      <c r="H100" s="369">
        <f>'Werteliste-manuell'!F44</f>
        <v>11323034.09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90679581.850000009</v>
      </c>
      <c r="H103" s="388">
        <f>H81+H82+H83+H84+H85+H86+H90+H93+H96+H99+H100+H101+H102</f>
        <v>1445363292.7599998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3133601.83</v>
      </c>
      <c r="K105" s="368">
        <f>'Werteliste-BIENE'!E39</f>
        <v>870447400.65999997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100750394.68000001</v>
      </c>
      <c r="K106" s="369">
        <f>'Werteliste-BIENE'!E40</f>
        <v>3011214719.1100001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12808117.91</v>
      </c>
      <c r="K107" s="401">
        <f>'Werteliste-BIENE'!E41</f>
        <v>150676400.22999999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116692114.42</v>
      </c>
      <c r="K108" s="388">
        <f>SUM(K105:K107)</f>
        <v>4032338520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2011918901.5210958</v>
      </c>
      <c r="H109" s="388">
        <f>H79+H103+H108</f>
        <v>20753748300.077629</v>
      </c>
      <c r="I109" s="414"/>
      <c r="J109" s="415">
        <f>J79+J103+J108</f>
        <v>424775198.55985731</v>
      </c>
      <c r="K109" s="416">
        <f>K79+K103+K108</f>
        <v>6548578153.904789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2011918901.5210958</v>
      </c>
      <c r="H112" s="388">
        <f>H109+H111</f>
        <v>20753748300.077629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2926098.24</v>
      </c>
      <c r="H115" s="449">
        <f>'Werteliste-BIENE'!E42+'Werteliste-manuell'!F46</f>
        <v>33588215.950000003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977759019.62</v>
      </c>
      <c r="E117" s="462">
        <f>IF(ISBLANK('Werteliste-manuell'!F48)=TRUE,'Werteliste-BIENE'!E43,'Werteliste-manuell'!F48)</f>
        <v>15183000881.35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70"/>
  <sheetViews>
    <sheetView showGridLines="0" view="pageBreakPreview" zoomScaleNormal="100" zoomScaleSheetLayoutView="100" workbookViewId="0">
      <pane xSplit="3" ySplit="6" topLeftCell="D58" activePane="bottomRight" state="frozen"/>
      <selection activeCell="C45" sqref="C45"/>
      <selection pane="topRight" activeCell="C45" sqref="C45"/>
      <selection pane="bottomLeft" activeCell="C45" sqref="C45"/>
      <selection pane="bottomRight" activeCell="D7" sqref="D7:D63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45659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10804.69</v>
      </c>
      <c r="E7" s="502">
        <v>416383.92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0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1771041885.1300001</v>
      </c>
      <c r="E9" s="507">
        <v>15860334739.77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</v>
      </c>
      <c r="E10" s="502">
        <v>-39791.760000000002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34462820.310000002</v>
      </c>
      <c r="E12" s="502">
        <v>707064472.97000003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123851.77</v>
      </c>
      <c r="E13" s="502">
        <v>803493.07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789983719.08000004</v>
      </c>
      <c r="E14" s="507">
        <v>3236466664.4400001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85275346.269999996</v>
      </c>
      <c r="E15" s="507">
        <v>915838934.15999997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116589583.98</v>
      </c>
      <c r="E16" s="507">
        <v>998666569.03999996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90576.63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4967862.03</v>
      </c>
      <c r="E18" s="502">
        <v>57146112.82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557366091</v>
      </c>
      <c r="E19" s="507">
        <v>2245547111.1199999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1019346323.67</v>
      </c>
      <c r="E20" s="507">
        <v>11460575905.049999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25106097.239999998</v>
      </c>
      <c r="E28" s="502">
        <v>415368524.16000003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58645826.43</v>
      </c>
      <c r="E29" s="502">
        <v>910834190.60000002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34842.559999999998</v>
      </c>
      <c r="E31" s="502">
        <v>796552.69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338304.96</v>
      </c>
      <c r="E33" s="502">
        <v>53766098.560000002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0</v>
      </c>
      <c r="E34" s="502">
        <v>67090.62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548736.31999999995</v>
      </c>
      <c r="E36" s="502">
        <v>8084818.7000000002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3133601.83</v>
      </c>
      <c r="E39" s="502">
        <v>870447400.65999997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100750394.68000001</v>
      </c>
      <c r="E40" s="502">
        <v>3011214719.1100001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12808117.91</v>
      </c>
      <c r="E41" s="507">
        <v>150676400.22999999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2926098.24</v>
      </c>
      <c r="E42" s="502">
        <v>33588215.950000003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977759019.62</v>
      </c>
      <c r="E43" s="507">
        <v>15183000881.35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133428.24</v>
      </c>
      <c r="E44" s="502">
        <v>4864766.3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22238.21</v>
      </c>
      <c r="E45" s="502">
        <v>810796.2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22238.21</v>
      </c>
      <c r="E46" s="513">
        <v>810796.2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52131.81</v>
      </c>
      <c r="E47" s="502">
        <v>1749345.87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106685.4</v>
      </c>
      <c r="E48" s="502">
        <v>888471.36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50539.1</v>
      </c>
      <c r="E49" s="502">
        <v>1119877.56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47765.67</v>
      </c>
      <c r="E50" s="502">
        <v>776759.62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1046139.17</v>
      </c>
      <c r="E54" s="502">
        <v>12991078.41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898773.27</v>
      </c>
      <c r="E55" s="502">
        <v>19979938.5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6516078.3099999996</v>
      </c>
      <c r="E56" s="502">
        <v>13114470.83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921713.58</v>
      </c>
      <c r="E58" s="518">
        <v>15082341.060000001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544249.5</v>
      </c>
      <c r="E59" s="502">
        <v>8561520.3200000003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954484.87</v>
      </c>
      <c r="E60" s="502">
        <v>8909922.4100000001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115461.07</v>
      </c>
      <c r="E62" s="523">
        <v>958366.33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7" sqref="E7:F49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45659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Dezember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-164449228.15000001</v>
      </c>
      <c r="F9" s="573">
        <v>-992360484.07999992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0</v>
      </c>
      <c r="F10" s="573">
        <v>-18820477.73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581227.74</v>
      </c>
      <c r="F11" s="573">
        <v>6878028.6299999999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0</v>
      </c>
      <c r="F13" s="580">
        <v>-553447918.31349993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142110.95000000001</v>
      </c>
      <c r="F14" s="573">
        <v>2152966.7799999998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1032820.04</v>
      </c>
      <c r="F18" s="573">
        <v>51358347.529999994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-1387255.7</v>
      </c>
      <c r="F19" s="580">
        <v>-12050508.33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0</v>
      </c>
      <c r="F20" s="580">
        <v>-30818830.533379741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0</v>
      </c>
      <c r="F23" s="580">
        <v>-28142628.890000001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-367499771.56</v>
      </c>
      <c r="F24" s="587">
        <v>-178099187.34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50915669.356437981</v>
      </c>
      <c r="F25" s="573">
        <v>526913011.19122773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125192744.92421675</v>
      </c>
      <c r="F26" s="573">
        <v>1488725972.2860911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100854079.19999997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1859705.667918507</v>
      </c>
      <c r="F28" s="580">
        <v>21790880.860884663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62885692.07</v>
      </c>
      <c r="F29" s="573">
        <v>262074079.03999999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26052643.859999999</v>
      </c>
      <c r="F30" s="573">
        <v>108573547.03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36833048.210000001</v>
      </c>
      <c r="F31" s="580">
        <v>153500532.01000002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484252.28</v>
      </c>
      <c r="F36" s="573">
        <v>1979049.88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21895.13</v>
      </c>
      <c r="F38" s="573">
        <v>99697.090000000011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3762677.05</v>
      </c>
      <c r="F39" s="573">
        <v>16498201.690000001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265299.20000000001</v>
      </c>
      <c r="F40" s="573">
        <v>1373884.3299999998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-534522.38</v>
      </c>
      <c r="F41" s="573">
        <v>-202667.43999999994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1978562.629999999</v>
      </c>
      <c r="F42" s="573">
        <v>25123293.25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251524.54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27610.43</v>
      </c>
      <c r="F44" s="573">
        <v>11323034.09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24.2.0.0</cp:keywords>
  <cp:lastModifiedBy>Aßmann, Sandra</cp:lastModifiedBy>
  <cp:lastPrinted>2023-01-12T10:59:13Z</cp:lastPrinted>
  <dcterms:created xsi:type="dcterms:W3CDTF">2019-08-21T09:16:07Z</dcterms:created>
  <dcterms:modified xsi:type="dcterms:W3CDTF">2025-01-23T09:48:14Z</dcterms:modified>
  <cp:contentStatus>220215</cp:contentStatus>
</cp:coreProperties>
</file>