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8_{1E1F0299-03F0-4132-BB16-C322341013C4}" xr6:coauthVersionLast="36" xr6:coauthVersionMax="36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<sst xmlns="http://schemas.openxmlformats.org/spreadsheetml/2006/main" count="720" uniqueCount="411">
  <si>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</si>
  <si>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</si>
  <si>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</si>
  <si>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</si>
  <si>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</si>
  <si>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</si>
  <si>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</si>
  <si>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</si>
  <si>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</si>
  <si>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</si>
  <si>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</si>
  <si>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</si>
  <si>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</si>
  <si>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</si>
  <si>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</si>
  <si>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</si>
  <si>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</si>
  <si>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</si>
  <si>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</si>
  <si>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</si>
  <si>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</si>
  <si>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</si>
  <si>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</si>
  <si>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</si>
  <si>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</si>
  <si>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</si>
  <si>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</si>
  <si>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</si>
  <si>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</si>
  <si>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</si>
  <si>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</si>
  <si>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</si>
  <si>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</si>
  <si>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</si>
  <si>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</si>
  <si>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</si>
  <si>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</si>
  <si>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</si>
  <si>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</si>
  <si>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</si>
  <si>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</si>
  <si>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</si>
  <si>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</si>
  <si>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</si>
  <si>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</si>
  <si>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</si>
  <si>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</si>
  <si>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</si>
  <si>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</si>
  <si>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</si>
  <si>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</si>
  <si>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</si>
  <si>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</si>
  <si>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</si>
  <si>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</si>
  <si>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</si>
  <si>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</si>
  <si>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</si>
  <si>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</si>
  <si>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</si>
  <si>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</si>
  <si>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</si>
  <si>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</si>
  <si>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</si>
  <si>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</si>
  <si>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</si>
  <si>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</si>
  <si>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</si>
  <si>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</si>
  <si>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</si>
  <si>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</si>
  <si>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</si>
  <si>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</si>
  <si>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</si>
  <si>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</si>
  <si>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</si>
  <si>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</si>
  <si>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</si>
  <si>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</si>
  <si>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</si>
  <si>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</si>
  <si>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</si>
  <si>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</si>
  <si>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</si>
  <si>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</si>
  <si>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</si>
  <si>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</si>
  <si>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</si>
  <si>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</si>
  <si>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</si>
  <si>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</si>
  <si>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</si>
  <si>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</si>
  <si>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</si>
  <si>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</si>
  <si>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</si>
  <si>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</si>
  <si>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</si>
  <si>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</si>
  <si>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</si>
  <si>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</si>
  <si>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</si>
  <si>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</si>
  <si>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</si>
  <si>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</si>
  <si>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</si>
  <si>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</si>
  <si>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</si>
  <si>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</si>
  <si>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</si>
  <si>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</si>
  <si>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</si>
  <si>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</si>
  <si>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</si>
  <si>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</si>
  <si>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</si>
  <si>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</si>
  <si>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</si>
  <si>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</si>
  <si>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</si>
  <si>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</si>
  <si>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</si>
  <si>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</si>
  <si>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</si>
  <si>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</si>
  <si>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</si>
  <si>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</si>
  <si>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</si>
  <si>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</si>
  <si>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</si>
  <si>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</si>
  <si>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</si>
  <si>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</si>
  <si>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</si>
  <si>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</si>
  <si>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</si>
  <si>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</si>
  <si>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</si>
  <si>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</si>
  <si>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</si>
  <si>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</si>
  <si>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</si>
  <si>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</si>
  <si>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</si>
  <si>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</si>
  <si>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</si>
  <si>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</si>
  <si>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</si>
  <si>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</si>
  <si>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</si>
  <si>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</si>
  <si>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</si>
  <si>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</si>
  <si>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</si>
  <si>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</si>
  <si>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</si>
  <si>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</si>
  <si>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</si>
  <si>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</si>
  <si>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</si>
  <si>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</si>
  <si>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</si>
  <si>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</si>
  <si>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</si>
  <si>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</si>
  <si>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</si>
  <si>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</si>
  <si>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</si>
  <si>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</si>
  <si>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</si>
  <si>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</si>
  <si>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</si>
  <si>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</si>
  <si>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</si>
  <si>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</si>
  <si>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</si>
  <si>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</si>
  <si>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</si>
  <si>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</si>
  <si>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</si>
  <si>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</si>
  <si>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</si>
  <si>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</si>
  <si>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</si>
  <si>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</si>
  <si>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</si>
  <si>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</si>
  <si>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</si>
  <si>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</si>
  <si>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</si>
  <si>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</si>
  <si>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</si>
  <si>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</si>
  <si>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</si>
  <si>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</si>
  <si>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</si>
  <si>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</si>
  <si>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</si>
  <si>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</si>
  <si>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</si>
  <si>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</si>
  <si>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</si>
  <si>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</si>
  <si>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</si>
  <si>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</si>
  <si>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</si>
  <si>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</si>
  <si>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</si>
  <si>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</si>
  <si>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</si>
  <si>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</si>
  <si>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</si>
  <si>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</si>
  <si>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</si>
  <si>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</si>
  <si>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</si>
  <si>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</si>
  <si>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</si>
  <si>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</si>
  <si>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</si>
  <si>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</si>
  <si>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</si>
  <si>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</si>
  <si>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</si>
  <si>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</si>
  <si>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</si>
  <si>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</si>
  <si>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</si>
  <si>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</si>
  <si>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</si>
  <si>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</si>
  <si>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</si>
  <si>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</si>
  <si>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</si>
  <si>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</si>
  <si>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</si>
  <si>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</si>
  <si>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</si>
  <si>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</si>
  <si>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</si>
  <si>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</si>
  <si>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</si>
  <si>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</si>
  <si>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</si>
  <si>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</si>
  <si>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</si>
  <si>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</si>
  <si>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</si>
  <si>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</si>
  <si>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</si>
  <si>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</si>
  <si>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</si>
  <si>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</si>
  <si>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</si>
  <si>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</si>
  <si>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</si>
  <si>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</si>
  <si>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</si>
  <si>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</si>
  <si>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</si>
  <si>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</si>
  <si>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</si>
  <si>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</si>
  <si>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</si>
  <si>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</si>
  <si>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</si>
  <si>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</si>
  <si>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</si>
  <si>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</si>
  <si>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</si>
  <si>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</si>
  <si>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</si>
  <si>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</si>
  <si>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</si>
  <si>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</si>
  <si>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</si>
  <si>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</si>
  <si>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</si>
  <si>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</si>
  <si>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</si>
  <si>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</si>
  <si>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</si>
  <si>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</si>
  <si>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</si>
  <si>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</si>
  <si>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</si>
  <si>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</si>
  <si>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</si>
  <si>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</si>
  <si>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</si>
  <si>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</si>
  <si>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</si>
  <si>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</si>
  <si>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</si>
  <si>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</si>
  <si>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</si>
  <si>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</si>
  <si>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</si>
  <si>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</si>
  <si>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</si>
  <si>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</si>
  <si>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</si>
  <si>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</si>
  <si>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</si>
  <si>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</si>
  <si>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</si>
  <si>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</si>
  <si>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</si>
  <si>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</si>
  <si>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</si>
  <si>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</si>
  <si>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</si>
  <si>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</si>
  <si>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</si>
  <si>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</si>
  <si>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</si>
  <si>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</si>
  <si>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</si>
  <si>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</si>
  <si>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</si>
  <si>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</si>
  <si>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</si>
  <si>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</si>
  <si>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</si>
  <si>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</si>
  <si>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</si>
  <si>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</si>
  <si>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</si>
  <si>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</si>
  <si>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</si>
  <si>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</si>
  <si>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</si>
  <si>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</si>
  <si>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</si>
  <si>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</si>
  <si>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</si>
  <si>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</si>
  <si>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</si>
  <si>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</si>
  <si>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</si>
  <si>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</si>
  <si>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</si>
  <si>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</si>
  <si>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</si>
  <si>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</si>
  <si>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</si>
  <si>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</si>
  <si>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</si>
  <si>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</si>
  <si>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</si>
  <si>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</si>
  <si>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</si>
  <si>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</si>
  <si>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</si>
  <si>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</si>
  <si>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</si>
  <si>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</si>
  <si>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</si>
  <si>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</si>
  <si>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</si>
  <si>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</si>
  <si>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</si>
  <si>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</si>
  <si>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</si>
  <si>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</si>
  <si>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</si>
  <si>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</si>
  <si>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</si>
  <si>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</si>
  <si>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</si>
  <si>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</si>
  <si>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</si>
  <si>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</si>
  <si>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</si>
  <si>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</si>
  <si>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</si>
  <si>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</si>
  <si>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</si>
  <si>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</si>
  <si>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</si>
  <si>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</si>
  <si>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</si>
  <si>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</si>
  <si>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</si>
  <si>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</si>
  <si>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</si>
  <si>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</si>
  <si>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</si>
  <si>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</si>
  <si>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</si>
  <si>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</si>
  <si>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</si>
  <si>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</si>
  <si>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</si>
  <si>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</si>
  <si>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</si>
  <si>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</si>
  <si>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</si>
  <si>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</si>
  <si>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</si>
  <si>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</si>
  <si>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</si>
  <si>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</si>
  <si>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</si>
  <si>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</si>
  <si>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</si>
  <si>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</si>
  <si>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</si>
  <si>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</si>
  <si>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Februar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</si>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</sst>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7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5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7" fontId="19" fillId="0" borderId="0" xfId="0" applyNumberFormat="1" applyFont="1" applyAlignment="1">
      <alignment horizontal="right" vertical="top" indent="1"/>
    </xf>
    <xf numFmtId="167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4" fontId="28" fillId="2" borderId="27" xfId="0" applyNumberFormat="1" applyFont="1" applyFill="1" applyBorder="1" applyAlignment="1">
      <alignment vertical="center"/>
    </xf>
    <xf numFmtId="164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5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5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6" fontId="5" fillId="0" borderId="120" xfId="0" applyNumberFormat="1" applyFont="1" applyBorder="1" applyAlignment="1">
      <alignment vertical="center"/>
    </xf>
    <xf numFmtId="166" fontId="5" fillId="0" borderId="123" xfId="0" applyNumberFormat="1" applyFont="1" applyBorder="1" applyAlignment="1">
      <alignment vertical="center"/>
    </xf>
    <xf numFmtId="168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45719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Februar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Februar</v>
      </c>
      <c r="E12" s="42" t="s">
        <v>199</v>
      </c>
      <c r="F12" s="43"/>
      <c r="G12" s="41" t="str">
        <f>J5</f>
        <v>Februar</v>
      </c>
      <c r="H12" s="42" t="s">
        <v>199</v>
      </c>
      <c r="I12" s="43"/>
      <c r="J12" s="41" t="str">
        <f>J5</f>
        <v>Februar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1302499438.7</v>
      </c>
      <c r="E16" s="209">
        <f>SUM(E17:E19)</f>
        <v>2859994089.0900002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10070</v>
      </c>
      <c r="E17" s="216">
        <f>'Werteliste-BIENE'!E7+'Werteliste-manuell'!F7</f>
        <v>277695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3276399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1299212969.7</v>
      </c>
      <c r="E19" s="227">
        <f>'Werteliste-BIENE'!E9+'Werteliste-manuell'!F8</f>
        <v>2859716394.0900002</v>
      </c>
      <c r="F19" s="228"/>
      <c r="G19" s="229">
        <f>ROUND($F$15/100*D19,2)</f>
        <v>552165512.12</v>
      </c>
      <c r="H19" s="230">
        <f>ROUND($F$15/100*E19,2)</f>
        <v>1215379467.49</v>
      </c>
      <c r="I19" s="207"/>
      <c r="J19" s="231">
        <f>D19*15/100</f>
        <v>194881945.45500001</v>
      </c>
      <c r="K19" s="230">
        <f>E19*15/100</f>
        <v>428957459.11350006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-199308883.78999999</v>
      </c>
      <c r="E20" s="218">
        <f>ROUND(H20/$F$15*100,2)</f>
        <v>-200246773.81</v>
      </c>
      <c r="F20" s="213"/>
      <c r="G20" s="215">
        <f>'Werteliste-manuell'!E9</f>
        <v>-84706275.609999999</v>
      </c>
      <c r="H20" s="232">
        <f>'Werteliste-manuell'!F9</f>
        <v>-85104878.870000005</v>
      </c>
      <c r="I20" s="220"/>
      <c r="J20" s="221">
        <f>D20*15/100</f>
        <v>-29896332.568499997</v>
      </c>
      <c r="K20" s="222">
        <f>E20*15/100</f>
        <v>-30037016.0715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4022788.87</v>
      </c>
      <c r="E21" s="218">
        <f t="shared" ref="E21:E22" si="1">ROUND(H21/$F$15*100,2)</f>
        <v>4022788.87</v>
      </c>
      <c r="F21" s="213"/>
      <c r="G21" s="223">
        <f>'Werteliste-manuell'!E10</f>
        <v>1709685.27</v>
      </c>
      <c r="H21" s="232">
        <f>'Werteliste-manuell'!F10</f>
        <v>1709685.27</v>
      </c>
      <c r="I21" s="220"/>
      <c r="J21" s="221">
        <f>D21*15/100</f>
        <v>603418.33050000004</v>
      </c>
      <c r="K21" s="222">
        <f t="shared" ref="K21:K22" si="2">E21*15/100</f>
        <v>603418.33050000004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1415950.4</v>
      </c>
      <c r="E22" s="218">
        <f t="shared" si="1"/>
        <v>2740899.88</v>
      </c>
      <c r="F22" s="213"/>
      <c r="G22" s="223">
        <f>'Werteliste-manuell'!E11</f>
        <v>601778.91999999993</v>
      </c>
      <c r="H22" s="232">
        <f>'Werteliste-manuell'!F11</f>
        <v>1164882.45</v>
      </c>
      <c r="I22" s="220"/>
      <c r="J22" s="221">
        <f>D22*15/100</f>
        <v>212392.56</v>
      </c>
      <c r="K22" s="222">
        <f t="shared" si="2"/>
        <v>411134.98199999996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1105342825.1800001</v>
      </c>
      <c r="E24" s="234">
        <f>SUM(E19:E23)</f>
        <v>2666233309.0300002</v>
      </c>
      <c r="F24" s="213"/>
      <c r="G24" s="211">
        <f>SUM(G19:G23)</f>
        <v>469770700.69999999</v>
      </c>
      <c r="H24" s="212">
        <f>SUM(H19:H23)</f>
        <v>1133149156.3399999</v>
      </c>
      <c r="I24" s="235"/>
      <c r="J24" s="214">
        <f>SUM(J19:J23)</f>
        <v>165801423.77700001</v>
      </c>
      <c r="K24" s="212">
        <f>SUM(K19:K23)</f>
        <v>399934996.35450006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0</v>
      </c>
      <c r="E25" s="218">
        <f t="shared" ref="E25" si="6">ROUND(H25/$F$15*100,2)</f>
        <v>-350676658.25999999</v>
      </c>
      <c r="F25" s="213"/>
      <c r="G25" s="223">
        <f>'Werteliste-manuell'!E13</f>
        <v>0</v>
      </c>
      <c r="H25" s="232">
        <f>'Werteliste-manuell'!F13</f>
        <v>-149037579.75999999</v>
      </c>
      <c r="I25" s="220"/>
      <c r="J25" s="221">
        <f>D25*15/100</f>
        <v>0</v>
      </c>
      <c r="K25" s="222">
        <f>E25*15/100</f>
        <v>-52601498.738999993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1105342825.1800001</v>
      </c>
      <c r="E26" s="238">
        <f>SUM(E24:E25)</f>
        <v>2315556650.7700005</v>
      </c>
      <c r="F26" s="239"/>
      <c r="G26" s="238">
        <f>SUM(G24:G25)</f>
        <v>469770700.69999999</v>
      </c>
      <c r="H26" s="240">
        <f>SUM(H24:H25)</f>
        <v>984111576.57999992</v>
      </c>
      <c r="I26" s="239"/>
      <c r="J26" s="241">
        <f>SUM(J24:J25)</f>
        <v>165801423.77700001</v>
      </c>
      <c r="K26" s="242">
        <f>SUM(K24:K25)</f>
        <v>347333497.61550009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39780502.689999998</v>
      </c>
      <c r="E28" s="209">
        <f>SUM(E29:E33)</f>
        <v>227634523.36000001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31868869.690000001</v>
      </c>
      <c r="E31" s="223">
        <f>'Werteliste-BIENE'!E12</f>
        <v>74209710.200000003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163470.34</v>
      </c>
      <c r="E32" s="223">
        <f>'Werteliste-BIENE'!E13</f>
        <v>316670.90000000002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7748162.6600000001</v>
      </c>
      <c r="E33" s="226">
        <f>'Werteliste-BIENE'!E14</f>
        <v>153108142.25999999</v>
      </c>
      <c r="F33" s="207"/>
      <c r="G33" s="229">
        <f>ROUND(D33*$F$27/100,2)</f>
        <v>3292969.13</v>
      </c>
      <c r="H33" s="229">
        <f>ROUND(E33*$F$27/100,2)</f>
        <v>65070960.460000001</v>
      </c>
      <c r="I33" s="207"/>
      <c r="J33" s="231">
        <f t="shared" ref="J33:K35" si="7">D33*15/100</f>
        <v>1162224.399</v>
      </c>
      <c r="K33" s="230">
        <f>E33*15/100</f>
        <v>22966221.338999998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376913.93</v>
      </c>
      <c r="E34" s="218">
        <f>ROUND(H34/$F$27*100,2)</f>
        <v>1047332.71</v>
      </c>
      <c r="F34" s="246"/>
      <c r="G34" s="223">
        <f>'Werteliste-manuell'!E14</f>
        <v>160188.42000000001</v>
      </c>
      <c r="H34" s="232">
        <f>'Werteliste-manuell'!F14</f>
        <v>445116.4</v>
      </c>
      <c r="I34" s="246"/>
      <c r="J34" s="221">
        <f t="shared" si="7"/>
        <v>56537.089500000002</v>
      </c>
      <c r="K34" s="222">
        <f t="shared" si="7"/>
        <v>157099.90649999998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8125076.5899999999</v>
      </c>
      <c r="E36" s="234">
        <f>SUM(E33:E35)</f>
        <v>154155474.97</v>
      </c>
      <c r="F36" s="213"/>
      <c r="G36" s="211">
        <f>SUM(G33:G35)</f>
        <v>3453157.55</v>
      </c>
      <c r="H36" s="212">
        <f>SUM(H33:H35)</f>
        <v>65516076.859999999</v>
      </c>
      <c r="I36" s="235"/>
      <c r="J36" s="214">
        <f>SUM(J33:J35)</f>
        <v>1218761.4885</v>
      </c>
      <c r="K36" s="212">
        <f>SUM(K33:K35)</f>
        <v>23123321.245499998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0</v>
      </c>
      <c r="F38" s="246"/>
      <c r="G38" s="223">
        <f>'Werteliste-manuell'!E17</f>
        <v>0</v>
      </c>
      <c r="H38" s="232">
        <f>'Werteliste-manuell'!F17</f>
        <v>0</v>
      </c>
      <c r="I38" s="246"/>
      <c r="J38" s="221">
        <f>D38*15/100</f>
        <v>0</v>
      </c>
      <c r="K38" s="222">
        <f>E38*15/100</f>
        <v>0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8125076.5899999999</v>
      </c>
      <c r="E39" s="248">
        <f>SUM(E36:E38)</f>
        <v>154155474.97</v>
      </c>
      <c r="F39" s="249"/>
      <c r="G39" s="250">
        <f>SUM(G36:G38)</f>
        <v>3453157.55</v>
      </c>
      <c r="H39" s="240">
        <f>SUM(H36:H38)</f>
        <v>65516076.859999999</v>
      </c>
      <c r="I39" s="249"/>
      <c r="J39" s="251">
        <f>SUM(J36:J38)</f>
        <v>1218761.4885</v>
      </c>
      <c r="K39" s="242">
        <f>SUM(K36:K38)</f>
        <v>23123321.245499998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37625427.299999997</v>
      </c>
      <c r="E41" s="257">
        <f>'Werteliste-BIENE'!E15</f>
        <v>132951864.02</v>
      </c>
      <c r="F41" s="246"/>
      <c r="G41" s="229">
        <f>ROUND($F$40/100*D41,2)</f>
        <v>18812713.649999999</v>
      </c>
      <c r="H41" s="229">
        <f>ROUND($F$40/100*E41,2)</f>
        <v>66475932.009999998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26688772.82</v>
      </c>
      <c r="E42" s="258">
        <f t="shared" ref="E42" si="11">ROUND(H42/$F$40*100,2)</f>
        <v>28588858.43</v>
      </c>
      <c r="F42" s="246"/>
      <c r="G42" s="223">
        <f>'Werteliste-manuell'!E18</f>
        <v>13344386.41</v>
      </c>
      <c r="H42" s="232">
        <f>'Werteliste-manuell'!F18</f>
        <v>14294429.215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-2184176</v>
      </c>
      <c r="E43" s="258">
        <f>ROUND(H43/$F$40*100,2)</f>
        <v>-4258417.32</v>
      </c>
      <c r="F43" s="246"/>
      <c r="G43" s="223">
        <f>'Werteliste-manuell'!E19</f>
        <v>-1092088</v>
      </c>
      <c r="H43" s="232">
        <f>'Werteliste-manuell'!F19</f>
        <v>-2129208.66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62130024.119999997</v>
      </c>
      <c r="E44" s="248">
        <f>SUM(E41:E43)</f>
        <v>157282305.13</v>
      </c>
      <c r="F44" s="249"/>
      <c r="G44" s="250">
        <f>SUM(G41:G43)</f>
        <v>31065012.059999999</v>
      </c>
      <c r="H44" s="250">
        <f>SUM(H41:H43)</f>
        <v>78641152.564999998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136690837.56999999</v>
      </c>
      <c r="E46" s="257">
        <f>'Werteliste-BIENE'!E16</f>
        <v>340697862.31</v>
      </c>
      <c r="F46" s="246"/>
      <c r="G46" s="229">
        <f>ROUND($F$45/100*D46,2)</f>
        <v>60143968.530000001</v>
      </c>
      <c r="H46" s="230">
        <f>ROUND($F$45/100*E46,2)</f>
        <v>149907059.41999999</v>
      </c>
      <c r="I46" s="246"/>
      <c r="J46" s="259">
        <f>D46*12/100</f>
        <v>16402900.508399999</v>
      </c>
      <c r="K46" s="260">
        <f>E46*12/100</f>
        <v>40883743.477200001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0</v>
      </c>
      <c r="E47" s="258">
        <f>ROUND(H47/$F$45*100,2)</f>
        <v>-81231582.700000003</v>
      </c>
      <c r="F47" s="246"/>
      <c r="G47" s="223">
        <f>'Werteliste-manuell'!E20</f>
        <v>0</v>
      </c>
      <c r="H47" s="232">
        <f>'Werteliste-manuell'!F20</f>
        <v>-35741896.389718376</v>
      </c>
      <c r="I47" s="513"/>
      <c r="J47" s="259">
        <f>D47*12/100</f>
        <v>0</v>
      </c>
      <c r="K47" s="260">
        <f>E47*12/100</f>
        <v>-9747789.9240000006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136690837.56999999</v>
      </c>
      <c r="E48" s="238">
        <f>SUM(E46,E47)</f>
        <v>259466279.61000001</v>
      </c>
      <c r="F48" s="249"/>
      <c r="G48" s="238">
        <f>SUM(G46,G47)</f>
        <v>60143968.530000001</v>
      </c>
      <c r="H48" s="242">
        <f>SUM(H46,H47)</f>
        <v>114165163.0302816</v>
      </c>
      <c r="I48" s="249"/>
      <c r="J48" s="241">
        <f>SUM(J46,J47)</f>
        <v>16402900.508399999</v>
      </c>
      <c r="K48" s="242">
        <f>SUM(K46,K47)</f>
        <v>31135953.553199999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-64401876.439999998</v>
      </c>
      <c r="E50" s="262">
        <f>SUM(E51:E53)</f>
        <v>-14984419.27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3821454.42</v>
      </c>
      <c r="E52" s="223">
        <f>'Werteliste-BIENE'!E18</f>
        <v>13574261.18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-68223330.859999999</v>
      </c>
      <c r="E53" s="268">
        <f>'Werteliste-BIENE'!E19</f>
        <v>-28558680.449999999</v>
      </c>
      <c r="F53" s="263"/>
      <c r="G53" s="269">
        <f>ROUND(D53*$F$49/100,2)</f>
        <v>-34111665.43</v>
      </c>
      <c r="H53" s="269">
        <f>ROUND(E53*$F$49/100,2)</f>
        <v>-14279340.23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-68223330.859999999</v>
      </c>
      <c r="E56" s="273">
        <f>SUM(E53:E55)</f>
        <v>-28558680.449999999</v>
      </c>
      <c r="F56" s="263"/>
      <c r="G56" s="274">
        <f>SUM(G53:G55)</f>
        <v>-34111665.43</v>
      </c>
      <c r="H56" s="275">
        <f>SUM(H53:H55)</f>
        <v>-14279340.23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0</v>
      </c>
      <c r="E57" s="258">
        <f>ROUND(H57/$F$49*100,2)</f>
        <v>-1492886</v>
      </c>
      <c r="F57" s="246"/>
      <c r="G57" s="223">
        <f>'Werteliste-manuell'!E23</f>
        <v>0</v>
      </c>
      <c r="H57" s="232">
        <f>'Werteliste-manuell'!F23</f>
        <v>-746443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-68223330.859999999</v>
      </c>
      <c r="E58" s="238">
        <f>SUM(E56:E57)</f>
        <v>-30051566.449999999</v>
      </c>
      <c r="F58" s="249"/>
      <c r="G58" s="250">
        <f>SUM(G56:G57)</f>
        <v>-34111665.43</v>
      </c>
      <c r="H58" s="279">
        <f>SUM(H56:H57)</f>
        <v>-15025783.23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1275608169.76</v>
      </c>
      <c r="E62" s="284">
        <f>'Werteliste-BIENE'!E21</f>
        <v>2416664855.46</v>
      </c>
      <c r="F62" s="285">
        <f>'Werteliste-BIENE'!D67</f>
        <v>45.190072540000003</v>
      </c>
      <c r="G62" s="286">
        <f>D62*$F$62/100</f>
        <v>576448257.24071038</v>
      </c>
      <c r="H62" s="287">
        <f>E62*$F$62/100</f>
        <v>1092092601.2310603</v>
      </c>
      <c r="I62" s="288">
        <f>'Werteliste-BIENE'!D68</f>
        <v>1.99594395</v>
      </c>
      <c r="J62" s="289">
        <f>D62*$I$62/100</f>
        <v>25460424.09003045</v>
      </c>
      <c r="K62" s="290">
        <f>E62*$I$62/100</f>
        <v>48235275.97433012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352246229.64973921</v>
      </c>
      <c r="H63" s="293">
        <f>$E$62*($F$63/100)</f>
        <v>667337434.67868972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0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31744858.545654617</v>
      </c>
      <c r="H66" s="232">
        <f>'Werteliste-manuell'!F25</f>
        <v>63457671.17830649</v>
      </c>
      <c r="I66" s="246"/>
      <c r="J66" s="223">
        <f>'Werteliste-manuell'!E27</f>
        <v>8404506.5999999996</v>
      </c>
      <c r="K66" s="232">
        <f>'Werteliste-manuell'!F27</f>
        <v>16809013.199999999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119150047.94244102</v>
      </c>
      <c r="H67" s="302">
        <f>'Werteliste-manuell'!F26</f>
        <v>235097079.31345046</v>
      </c>
      <c r="I67" s="300"/>
      <c r="J67" s="301">
        <f>'Werteliste-manuell'!E28</f>
        <v>-1466168.5450295992</v>
      </c>
      <c r="K67" s="303">
        <f>'Werteliste-manuell'!F28</f>
        <v>1516249.5360923521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1079589393.3785453</v>
      </c>
      <c r="H68" s="250">
        <f>SUM(H62:H67)</f>
        <v>2057984786.4015069</v>
      </c>
      <c r="I68" s="305"/>
      <c r="J68" s="250">
        <f>SUM(J62:J67)</f>
        <v>32398762.145000849</v>
      </c>
      <c r="K68" s="279">
        <f>SUM(K62:K67)</f>
        <v>66560538.710422471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5123315.8099999996</v>
      </c>
      <c r="E70" s="284">
        <f>IF(ISBLANK('Werteliste-manuell'!F29)=TRUE,'Werteliste-BIENE'!E22,'Werteliste-manuell'!F29)</f>
        <v>5123315.8099999996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2122516.5499999998</v>
      </c>
      <c r="E71" s="308">
        <f>IF(ISBLANK('Werteliste-manuell'!F30)=TRUE,'Werteliste-BIENE'!E23,'Werteliste-manuell'!F30)</f>
        <v>2122516.5499999998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3000799.26</v>
      </c>
      <c r="E72" s="313">
        <f>H72</f>
        <v>3000799.26</v>
      </c>
      <c r="F72" s="246"/>
      <c r="G72" s="283">
        <f>IF(ISBLANK('Werteliste-manuell'!E31)=TRUE,'Werteliste-BIENE'!D24,'Werteliste-manuell'!E31)</f>
        <v>3000799.26</v>
      </c>
      <c r="H72" s="314">
        <f>IF(ISBLANK('Werteliste-manuell'!F31)=TRUE,'Werteliste-BIENE'!E24,'Werteliste-manuell'!F31)</f>
        <v>3000799.26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-5123315.8099999996</v>
      </c>
      <c r="K73" s="322">
        <f>-E70</f>
        <v>-5123315.8099999996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2694162465.8699999</v>
      </c>
      <c r="E80" s="357">
        <f>E19+E36+E41+E46+E53+E60+E62+E70+E75+E76</f>
        <v>5880751086.21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1612911366.0485454</v>
      </c>
      <c r="H81" s="367">
        <f>H26+H39+H44+H48+H58+H68+H72+H75+H76</f>
        <v>3288393771.4667883</v>
      </c>
      <c r="I81" s="368"/>
      <c r="J81" s="369">
        <f>J26+J39+J48+J68+J73+J76</f>
        <v>210698532.10890085</v>
      </c>
      <c r="K81" s="367">
        <f>K26+K39+K48+K68+K73+K76</f>
        <v>463029995.31462252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50315389.579999998</v>
      </c>
      <c r="H84" s="376">
        <f>IF(ISBLANK('Werteliste-manuell'!F34)=TRUE,'Werteliste-BIENE'!E29,'Werteliste-manuell'!F34)</f>
        <v>88252965.620000005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81533547.390000001</v>
      </c>
      <c r="H85" s="314">
        <f>'Werteliste-BIENE'!E30+('Werteliste-BIENE'!E31*(7/3))+'Werteliste-manuell'!F35</f>
        <v>183685152.41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21977.74</v>
      </c>
      <c r="H86" s="376">
        <f>'Werteliste-BIENE'!E32</f>
        <v>78443.91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5583934.3499999996</v>
      </c>
      <c r="H88" s="387">
        <f>SUM(H89:H91)</f>
        <v>16566604.309999999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5583934.3499999996</v>
      </c>
      <c r="H89" s="578">
        <f>'Werteliste-BIENE'!E34+'Werteliste-manuell'!F36-'Werteliste-manuell'!F37</f>
        <v>16566604.309999999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0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6678.96</v>
      </c>
      <c r="H92" s="212">
        <f>SUM(H93:H94)</f>
        <v>17653.64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6678.96</v>
      </c>
      <c r="H93" s="382">
        <f>'Werteliste-BIENE'!E35</f>
        <v>17653.64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0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0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0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535200.94999999995</v>
      </c>
      <c r="H98" s="212">
        <f>SUM(H99:H100)</f>
        <v>1130197.81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535200.94999999995</v>
      </c>
      <c r="H99" s="382">
        <f>'Werteliste-BIENE'!E37</f>
        <v>1130197.81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0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1575972.67</v>
      </c>
      <c r="H101" s="386">
        <f>'Werteliste-manuell'!F42+'Werteliste-manuell'!F43</f>
        <v>2738406.63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1054871.33</v>
      </c>
      <c r="H102" s="388">
        <f>'Werteliste-manuell'!F44</f>
        <v>2579891.4500000002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140627572.97</v>
      </c>
      <c r="H105" s="402">
        <f>H83+H84+H85+H86+H87+H88+H92+H95+H98+H101+H102+H103+H104</f>
        <v>295049315.77999997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172944555.65000001</v>
      </c>
      <c r="K107" s="386">
        <f>'Werteliste-BIENE'!E40</f>
        <v>180887941.72999999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506853588.60000002</v>
      </c>
      <c r="K108" s="388">
        <f>'Werteliste-BIENE'!E41</f>
        <v>582280405.69000006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9195203.1600000001</v>
      </c>
      <c r="K109" s="412">
        <f>'Werteliste-BIENE'!E42</f>
        <v>21141903.879999999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688993347.40999997</v>
      </c>
      <c r="K110" s="402">
        <f>SUM(K107:K109)</f>
        <v>784310251.30000007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1753538939.0185454</v>
      </c>
      <c r="H111" s="402">
        <f>H81+H105+H110</f>
        <v>3583443087.246788</v>
      </c>
      <c r="I111" s="421"/>
      <c r="J111" s="422">
        <f>J81+J105+J110</f>
        <v>899691879.51890087</v>
      </c>
      <c r="K111" s="423">
        <f>K81+K105+K110</f>
        <v>1247340246.6146226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1753538939.0185454</v>
      </c>
      <c r="H114" s="402">
        <f>H111+H113</f>
        <v>3583443087.246788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1632458.69</v>
      </c>
      <c r="H117" s="444">
        <f>'Werteliste-BIENE'!E43+'Werteliste-manuell'!F46</f>
        <v>6304237.71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1358892456.46</v>
      </c>
      <c r="E119" s="453">
        <f>IF(ISBLANK('Werteliste-manuell'!F48)=TRUE,'Werteliste-BIENE'!E44,'Werteliste-manuell'!F48)</f>
        <v>3061569367.04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45719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10070</v>
      </c>
      <c r="E7" s="560">
        <v>277695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3276399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1299212969.7</v>
      </c>
      <c r="E9" s="562">
        <v>2859716394.0900002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31868869.690000001</v>
      </c>
      <c r="E12" s="560">
        <v>74209710.200000003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163470.34</v>
      </c>
      <c r="E13" s="560">
        <v>316670.90000000002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7748162.6600000001</v>
      </c>
      <c r="E14" s="562">
        <v>153108142.25999999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37625427.299999997</v>
      </c>
      <c r="E15" s="562">
        <v>132951864.02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136690837.56999999</v>
      </c>
      <c r="E16" s="562">
        <v>340697862.31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3821454.42</v>
      </c>
      <c r="E18" s="560">
        <v>13574261.18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-68223330.859999999</v>
      </c>
      <c r="E19" s="562">
        <v>-28558680.449999999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1275608169.76</v>
      </c>
      <c r="E21" s="562">
        <v>2416664855.46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50315389.579999998</v>
      </c>
      <c r="E29" s="560">
        <v>88252965.620000005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81533547.390000001</v>
      </c>
      <c r="E30" s="560">
        <v>183685152.41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21977.74</v>
      </c>
      <c r="E32" s="560">
        <v>78443.91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5449249.04</v>
      </c>
      <c r="E34" s="560">
        <v>16289236.77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6678.96</v>
      </c>
      <c r="E35" s="560">
        <v>17653.64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535200.94999999995</v>
      </c>
      <c r="E37" s="560">
        <v>1130197.81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172944555.65000001</v>
      </c>
      <c r="E40" s="560">
        <v>180887941.72999999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506853588.60000002</v>
      </c>
      <c r="E41" s="560">
        <v>582280405.69000006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9195203.1600000001</v>
      </c>
      <c r="E42" s="562">
        <v>21141903.879999999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1632458.69</v>
      </c>
      <c r="E43" s="560">
        <v>6304237.71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1358892456.46</v>
      </c>
      <c r="E44" s="562">
        <v>3061569367.04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208948.33</v>
      </c>
      <c r="E45" s="560">
        <v>633396.5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34824.75</v>
      </c>
      <c r="E46" s="560">
        <v>105566.2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34824.75</v>
      </c>
      <c r="E47" s="564">
        <v>105566.2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202146.26</v>
      </c>
      <c r="E48" s="560">
        <v>232991.04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102390.41</v>
      </c>
      <c r="E49" s="560">
        <v>220191.13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85276.12</v>
      </c>
      <c r="E50" s="560">
        <v>126021.13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82920.570000000007</v>
      </c>
      <c r="E51" s="560">
        <v>120355.51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0</v>
      </c>
      <c r="E54" s="562">
        <v>0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1178466.3999999999</v>
      </c>
      <c r="E55" s="560">
        <v>2941715.86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1123377.81</v>
      </c>
      <c r="E56" s="560">
        <v>1873697.85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439722.66</v>
      </c>
      <c r="E57" s="560">
        <v>3253783.69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1300041.3500000001</v>
      </c>
      <c r="E59" s="566">
        <v>3241425.34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1910076.78</v>
      </c>
      <c r="E60" s="560">
        <v>2729333.97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342600.96000000002</v>
      </c>
      <c r="E61" s="560">
        <v>990661.17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27604.33</v>
      </c>
      <c r="E63" s="568">
        <v>124603.57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48" sqref="J48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45719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Februar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-84706275.609999999</v>
      </c>
      <c r="F9" s="185">
        <v>-85104878.870000005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1709685.27</v>
      </c>
      <c r="F10" s="185">
        <v>1709685.27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601778.91999999993</v>
      </c>
      <c r="F11" s="185">
        <v>1164882.45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0</v>
      </c>
      <c r="F13" s="187">
        <v>-149037579.75999999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160188.42000000001</v>
      </c>
      <c r="F14" s="185">
        <v>445116.4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0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13344386.41</v>
      </c>
      <c r="F18" s="185">
        <v>14294429.215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-1092088</v>
      </c>
      <c r="F19" s="187">
        <v>-2129208.66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0</v>
      </c>
      <c r="F20" s="187">
        <v>-35741896.389718376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0</v>
      </c>
      <c r="F23" s="187">
        <v>-746443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0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31744858.545654617</v>
      </c>
      <c r="F25" s="185">
        <v>63457671.17830649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119150047.94244102</v>
      </c>
      <c r="F26" s="185">
        <v>235097079.31345046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8404506.5999999996</v>
      </c>
      <c r="F27" s="185">
        <v>16809013.199999999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-1466168.5450295992</v>
      </c>
      <c r="F28" s="187">
        <v>1516249.5360923521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5123315.8099999996</v>
      </c>
      <c r="F29" s="185">
        <v>5123315.8099999996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2122516.5499999998</v>
      </c>
      <c r="F30" s="185">
        <v>2122516.5499999998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3000799.26</v>
      </c>
      <c r="F31" s="187">
        <v>3000799.26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134685.31</v>
      </c>
      <c r="F36" s="185">
        <v>277367.54000000004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0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0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0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0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1575972.67</v>
      </c>
      <c r="F42" s="185">
        <v>2738406.63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0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1054871.33</v>
      </c>
      <c r="F44" s="185">
        <v>2579891.4500000002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24.2.0.0</cp:keywords>
  <cp:lastModifiedBy>Bilski, Patrick</cp:lastModifiedBy>
  <cp:lastPrinted>2025-03-03T06:09:49Z</cp:lastPrinted>
  <dcterms:created xsi:type="dcterms:W3CDTF">2019-08-21T09:16:07Z</dcterms:created>
  <dcterms:modified xsi:type="dcterms:W3CDTF">2025-03-19T14:17:31Z</dcterms:modified>
  <cp:contentStatus>220215</cp:contentStatus>
</cp:coreProperties>
</file>