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C0F17DAE-32BA-4018-B023-B0A1F78DA2F9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<sst xmlns="http://schemas.openxmlformats.org/spreadsheetml/2006/main" count="720" uniqueCount="411">
  <si>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</si>
  <si>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</si>
  <si>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</si>
  <si>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</si>
  <si>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</si>
  <si>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</si>
  <si>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</si>
  <si>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</si>
  <si>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</si>
  <si>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</si>
  <si>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</si>
  <si>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</si>
  <si>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</si>
  <si>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</si>
  <si>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</si>
  <si>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</si>
  <si>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</si>
  <si>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</si>
  <si>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</si>
  <si>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</si>
  <si>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</si>
  <si>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</si>
  <si>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</si>
  <si>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</si>
  <si>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</si>
  <si>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</si>
  <si>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</si>
  <si>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</si>
  <si>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</si>
  <si>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</si>
  <si>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</si>
  <si>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</si>
  <si>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</si>
  <si>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</si>
  <si>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</si>
  <si>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</si>
  <si>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</si>
  <si>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</si>
  <si>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</si>
  <si>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</si>
  <si>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</si>
  <si>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</si>
  <si>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</si>
  <si>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</si>
  <si>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</si>
  <si>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</si>
  <si>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</si>
  <si>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</si>
  <si>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</si>
  <si>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</si>
  <si>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</si>
  <si>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</si>
  <si>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</si>
  <si>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</si>
  <si>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</si>
  <si>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</si>
  <si>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</si>
  <si>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</si>
  <si>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</si>
  <si>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</si>
  <si>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</si>
  <si>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</si>
  <si>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</si>
  <si>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</si>
  <si>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</si>
  <si>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</si>
  <si>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</si>
  <si>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</si>
  <si>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</si>
  <si>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</si>
  <si>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</si>
  <si>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</si>
  <si>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</si>
  <si>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</si>
  <si>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</si>
  <si>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</si>
  <si>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</si>
  <si>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</si>
  <si>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</si>
  <si>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</si>
  <si>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</si>
  <si>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</si>
  <si>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</si>
  <si>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</si>
  <si>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</si>
  <si>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</si>
  <si>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</si>
  <si>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</si>
  <si>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</si>
  <si>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</si>
  <si>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</si>
  <si>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</si>
  <si>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</si>
  <si>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</si>
  <si>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</si>
  <si>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</si>
  <si>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</si>
  <si>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</si>
  <si>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</si>
  <si>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</si>
  <si>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</si>
  <si>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</si>
  <si>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</si>
  <si>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</si>
  <si>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</si>
  <si>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</si>
  <si>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</si>
  <si>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</si>
  <si>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</si>
  <si>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</si>
  <si>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</si>
  <si>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</si>
  <si>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</si>
  <si>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</si>
  <si>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</si>
  <si>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</si>
  <si>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</si>
  <si>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</si>
  <si>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</si>
  <si>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</si>
  <si>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</si>
  <si>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</si>
  <si>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</si>
  <si>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</si>
  <si>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</si>
  <si>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</si>
  <si>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</si>
  <si>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</si>
  <si>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</si>
  <si>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</si>
  <si>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</si>
  <si>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</si>
  <si>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</si>
  <si>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</si>
  <si>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</si>
  <si>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</si>
  <si>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</si>
  <si>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</si>
  <si>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</si>
  <si>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</si>
  <si>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</si>
  <si>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</si>
  <si>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</si>
  <si>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</si>
  <si>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</si>
  <si>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</si>
  <si>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</si>
  <si>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</si>
  <si>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</si>
  <si>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</si>
  <si>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</si>
  <si>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</si>
  <si>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</si>
  <si>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</si>
  <si>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</si>
  <si>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</si>
  <si>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</si>
  <si>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</si>
  <si>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</si>
  <si>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</si>
  <si>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</si>
  <si>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</si>
  <si>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</si>
  <si>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</si>
  <si>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</si>
  <si>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</si>
  <si>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</si>
  <si>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</si>
  <si>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</si>
  <si>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</si>
  <si>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</si>
  <si>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</si>
  <si>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</si>
  <si>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</si>
  <si>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</si>
  <si>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</si>
  <si>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</si>
  <si>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</si>
  <si>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</si>
  <si>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</si>
  <si>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</si>
  <si>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</si>
  <si>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</si>
  <si>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</si>
  <si>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</si>
  <si>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</si>
  <si>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</si>
  <si>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</si>
  <si>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</si>
  <si>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</si>
  <si>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</si>
  <si>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</si>
  <si>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</si>
  <si>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</si>
  <si>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</si>
  <si>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</si>
  <si>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</si>
  <si>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</si>
  <si>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</si>
  <si>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</si>
  <si>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</si>
  <si>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</si>
  <si>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</si>
  <si>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</si>
  <si>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</si>
  <si>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</si>
  <si>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</si>
  <si>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</si>
  <si>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</si>
  <si>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</si>
  <si>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</si>
  <si>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</si>
  <si>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</si>
  <si>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</si>
  <si>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</si>
  <si>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</si>
  <si>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</si>
  <si>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</si>
  <si>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</si>
  <si>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</si>
  <si>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</si>
  <si>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</si>
  <si>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</si>
  <si>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</si>
  <si>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</si>
  <si>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</si>
  <si>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</si>
  <si>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</si>
  <si>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</si>
  <si>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</si>
  <si>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</si>
  <si>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</si>
  <si>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</si>
  <si>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</si>
  <si>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</si>
  <si>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</si>
  <si>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</si>
  <si>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</si>
  <si>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</si>
  <si>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</si>
  <si>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</si>
  <si>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</si>
  <si>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</si>
  <si>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</si>
  <si>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</si>
  <si>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</si>
  <si>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</si>
  <si>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</si>
  <si>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</si>
  <si>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</si>
  <si>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</si>
  <si>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</si>
  <si>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</si>
  <si>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</si>
  <si>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</si>
  <si>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</si>
  <si>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</si>
  <si>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</si>
  <si>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</si>
  <si>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</si>
  <si>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</si>
  <si>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</si>
  <si>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</si>
  <si>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</si>
  <si>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</si>
  <si>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</si>
  <si>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</si>
  <si>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</si>
  <si>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</si>
  <si>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</si>
  <si>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</si>
  <si>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</si>
  <si>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</si>
  <si>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</si>
  <si>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</si>
  <si>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</si>
  <si>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</si>
  <si>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</si>
  <si>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</si>
  <si>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</si>
  <si>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</si>
  <si>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</si>
  <si>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</si>
  <si>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</si>
  <si>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</si>
  <si>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</si>
  <si>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</si>
  <si>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</si>
  <si>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</si>
  <si>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</si>
  <si>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</si>
  <si>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</si>
  <si>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</si>
  <si>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</si>
  <si>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</si>
  <si>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</si>
  <si>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</si>
  <si>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</si>
  <si>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</si>
  <si>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</si>
  <si>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</si>
  <si>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</si>
  <si>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</si>
  <si>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</si>
  <si>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</si>
  <si>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</si>
  <si>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</si>
  <si>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</si>
  <si>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</si>
  <si>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</si>
  <si>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</si>
  <si>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</si>
  <si>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</si>
  <si>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</si>
  <si>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</si>
  <si>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</si>
  <si>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</si>
  <si>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</si>
  <si>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</si>
  <si>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</si>
  <si>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</si>
  <si>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</si>
  <si>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</si>
  <si>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</si>
  <si>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</si>
  <si>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</si>
  <si>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</si>
  <si>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</si>
  <si>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</si>
  <si>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</si>
  <si>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</si>
  <si>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</si>
  <si>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</si>
  <si>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</si>
  <si>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</si>
  <si>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</si>
  <si>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</si>
  <si>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</si>
  <si>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</si>
  <si>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</si>
  <si>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</si>
  <si>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</si>
  <si>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</si>
  <si>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</si>
  <si>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</si>
  <si>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</si>
  <si>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</si>
  <si>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</si>
  <si>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</si>
  <si>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</si>
  <si>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</si>
  <si>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</si>
  <si>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</si>
  <si>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</si>
  <si>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</si>
  <si>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</si>
  <si>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</si>
  <si>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</si>
  <si>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</si>
  <si>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</si>
  <si>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</si>
  <si>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</si>
  <si>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</si>
  <si>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</si>
  <si>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</si>
  <si>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</si>
  <si>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</si>
  <si>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</si>
  <si>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</si>
  <si>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</si>
  <si>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</si>
  <si>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</si>
  <si>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</si>
  <si>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</si>
  <si>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</si>
  <si>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</si>
  <si>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</si>
  <si>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</si>
  <si>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</si>
  <si>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</si>
  <si>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</si>
  <si>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</si>
  <si>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</si>
  <si>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</si>
  <si>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</si>
  <si>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</si>
  <si>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</si>
  <si>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</si>
  <si>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</si>
  <si>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</si>
  <si>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</si>
  <si>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</si>
  <si>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</si>
  <si>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</si>
  <si>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</si>
  <si>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</si>
  <si>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</si>
  <si>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</si>
  <si>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</si>
  <si>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</si>
  <si>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</si>
  <si>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</si>
  <si>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</si>
  <si>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</si>
  <si>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</si>
  <si>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</si>
  <si>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</si>
  <si>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</si>
  <si>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</si>
  <si>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Januar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</si>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</sst>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D17" sqref="D17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45692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Januar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Januar</v>
      </c>
      <c r="E12" s="42" t="s">
        <v>199</v>
      </c>
      <c r="F12" s="43"/>
      <c r="G12" s="41" t="str">
        <f>J5</f>
        <v>Januar</v>
      </c>
      <c r="H12" s="42" t="s">
        <v>199</v>
      </c>
      <c r="I12" s="43"/>
      <c r="J12" s="41" t="str">
        <f>J5</f>
        <v>Januar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1557494650.3900001</v>
      </c>
      <c r="E16" s="209">
        <f>SUM(E17:E19)</f>
        <v>1557494650.3900001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267625</v>
      </c>
      <c r="E17" s="216">
        <f>'Werteliste-BIENE'!E7+'Werteliste-manuell'!F7</f>
        <v>267625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-3276399</v>
      </c>
      <c r="E18" s="224">
        <f>'Werteliste-BIENE'!E8</f>
        <v>-3276399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1560503424.3900001</v>
      </c>
      <c r="E19" s="227">
        <f>'Werteliste-BIENE'!E9+'Werteliste-manuell'!F8</f>
        <v>1560503424.3900001</v>
      </c>
      <c r="F19" s="228"/>
      <c r="G19" s="229">
        <f>ROUND($F$15/100*D19,2)</f>
        <v>663213955.37</v>
      </c>
      <c r="H19" s="230">
        <f>ROUND($F$15/100*E19,2)</f>
        <v>663213955.37</v>
      </c>
      <c r="I19" s="207"/>
      <c r="J19" s="231">
        <f>D19*15/100</f>
        <v>234075513.65850002</v>
      </c>
      <c r="K19" s="230">
        <f>E19*15/100</f>
        <v>234075513.65850002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-937890.02</v>
      </c>
      <c r="E20" s="218">
        <f>ROUND(H20/$F$15*100,2)</f>
        <v>-937890.02</v>
      </c>
      <c r="F20" s="213"/>
      <c r="G20" s="215">
        <f>'Werteliste-manuell'!E9</f>
        <v>-398603.26</v>
      </c>
      <c r="H20" s="232">
        <f>'Werteliste-manuell'!F9</f>
        <v>-398603.26</v>
      </c>
      <c r="I20" s="220"/>
      <c r="J20" s="221">
        <f>D20*15/100</f>
        <v>-140683.503</v>
      </c>
      <c r="K20" s="222">
        <f>E20*15/100</f>
        <v>-140683.503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0</v>
      </c>
      <c r="F21" s="213"/>
      <c r="G21" s="223">
        <f>'Werteliste-manuell'!E10</f>
        <v>0</v>
      </c>
      <c r="H21" s="232">
        <f>'Werteliste-manuell'!F10</f>
        <v>0</v>
      </c>
      <c r="I21" s="220"/>
      <c r="J21" s="221">
        <f>D21*15/100</f>
        <v>0</v>
      </c>
      <c r="K21" s="222">
        <f t="shared" ref="K21:K22" si="2">E21*15/100</f>
        <v>0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1324949.48</v>
      </c>
      <c r="E22" s="218">
        <f t="shared" si="1"/>
        <v>1324949.48</v>
      </c>
      <c r="F22" s="213"/>
      <c r="G22" s="223">
        <f>'Werteliste-manuell'!E11</f>
        <v>563103.53</v>
      </c>
      <c r="H22" s="232">
        <f>'Werteliste-manuell'!F11</f>
        <v>563103.53</v>
      </c>
      <c r="I22" s="220"/>
      <c r="J22" s="221">
        <f>D22*15/100</f>
        <v>198742.42199999999</v>
      </c>
      <c r="K22" s="222">
        <f t="shared" si="2"/>
        <v>198742.42199999999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1560890483.8500001</v>
      </c>
      <c r="E24" s="234">
        <f>SUM(E19:E23)</f>
        <v>1560890483.8500001</v>
      </c>
      <c r="F24" s="213"/>
      <c r="G24" s="211">
        <f>SUM(G19:G23)</f>
        <v>663378455.63999999</v>
      </c>
      <c r="H24" s="212">
        <f>SUM(H19:H23)</f>
        <v>663378455.63999999</v>
      </c>
      <c r="I24" s="235"/>
      <c r="J24" s="214">
        <f>SUM(J19:J23)</f>
        <v>234133572.57750002</v>
      </c>
      <c r="K24" s="212">
        <f>SUM(K19:K23)</f>
        <v>234133572.57750002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-350676658.25999999</v>
      </c>
      <c r="E25" s="218">
        <f t="shared" ref="E25" si="6">ROUND(H25/$F$15*100,2)</f>
        <v>-350676658.25999999</v>
      </c>
      <c r="F25" s="213"/>
      <c r="G25" s="223">
        <f>'Werteliste-manuell'!E13</f>
        <v>-149037579.75999999</v>
      </c>
      <c r="H25" s="232">
        <f>'Werteliste-manuell'!F13</f>
        <v>-149037579.75999999</v>
      </c>
      <c r="I25" s="220"/>
      <c r="J25" s="221">
        <f>D25*15/100</f>
        <v>-52601498.738999993</v>
      </c>
      <c r="K25" s="222">
        <f>E25*15/100</f>
        <v>-52601498.738999993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1210213825.5900002</v>
      </c>
      <c r="E26" s="238">
        <f>SUM(E24:E25)</f>
        <v>1210213825.5900002</v>
      </c>
      <c r="F26" s="239"/>
      <c r="G26" s="238">
        <f>SUM(G24:G25)</f>
        <v>514340875.88</v>
      </c>
      <c r="H26" s="240">
        <f>SUM(H24:H25)</f>
        <v>514340875.88</v>
      </c>
      <c r="I26" s="239"/>
      <c r="J26" s="241">
        <f>SUM(J24:J25)</f>
        <v>181532073.83850002</v>
      </c>
      <c r="K26" s="242">
        <f>SUM(K24:K25)</f>
        <v>181532073.83850002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187854020.66999999</v>
      </c>
      <c r="E28" s="209">
        <f>SUM(E29:E33)</f>
        <v>187854020.66999999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42340840.509999998</v>
      </c>
      <c r="E31" s="223">
        <f>'Werteliste-BIENE'!E12</f>
        <v>42340840.509999998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153200.56</v>
      </c>
      <c r="E32" s="223">
        <f>'Werteliste-BIENE'!E13</f>
        <v>153200.56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145359979.59999999</v>
      </c>
      <c r="E33" s="226">
        <f>'Werteliste-BIENE'!E14</f>
        <v>145359979.59999999</v>
      </c>
      <c r="F33" s="207"/>
      <c r="G33" s="229">
        <f>ROUND(D33*$F$27/100,2)</f>
        <v>61777991.329999998</v>
      </c>
      <c r="H33" s="229">
        <f>ROUND(E33*$F$27/100,2)</f>
        <v>61777991.329999998</v>
      </c>
      <c r="I33" s="207"/>
      <c r="J33" s="231">
        <f t="shared" ref="J33:K35" si="7">D33*15/100</f>
        <v>21803996.940000001</v>
      </c>
      <c r="K33" s="230">
        <f>E33*15/100</f>
        <v>21803996.940000001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670418.78</v>
      </c>
      <c r="E34" s="218">
        <f>ROUND(H34/$F$27*100,2)</f>
        <v>670418.78</v>
      </c>
      <c r="F34" s="246"/>
      <c r="G34" s="223">
        <f>'Werteliste-manuell'!E14</f>
        <v>284927.98</v>
      </c>
      <c r="H34" s="232">
        <f>'Werteliste-manuell'!F14</f>
        <v>284927.98</v>
      </c>
      <c r="I34" s="246"/>
      <c r="J34" s="221">
        <f t="shared" si="7"/>
        <v>100562.81700000001</v>
      </c>
      <c r="K34" s="222">
        <f t="shared" si="7"/>
        <v>100562.81700000001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146030398.38</v>
      </c>
      <c r="E36" s="234">
        <f>SUM(E33:E35)</f>
        <v>146030398.38</v>
      </c>
      <c r="F36" s="213"/>
      <c r="G36" s="211">
        <f>SUM(G33:G35)</f>
        <v>62062919.309999995</v>
      </c>
      <c r="H36" s="212">
        <f>SUM(H33:H35)</f>
        <v>62062919.309999995</v>
      </c>
      <c r="I36" s="235"/>
      <c r="J36" s="214">
        <f>SUM(J33:J35)</f>
        <v>21904559.757000003</v>
      </c>
      <c r="K36" s="212">
        <f>SUM(K33:K35)</f>
        <v>21904559.757000003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146030398.38</v>
      </c>
      <c r="E39" s="248">
        <f>SUM(E36:E38)</f>
        <v>146030398.38</v>
      </c>
      <c r="F39" s="249"/>
      <c r="G39" s="250">
        <f>SUM(G36:G38)</f>
        <v>62062919.309999995</v>
      </c>
      <c r="H39" s="240">
        <f>SUM(H36:H38)</f>
        <v>62062919.309999995</v>
      </c>
      <c r="I39" s="249"/>
      <c r="J39" s="251">
        <f>SUM(J36:J38)</f>
        <v>21904559.757000003</v>
      </c>
      <c r="K39" s="242">
        <f>SUM(K36:K38)</f>
        <v>21904559.757000003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95326436.719999999</v>
      </c>
      <c r="E41" s="257">
        <f>'Werteliste-BIENE'!E15</f>
        <v>95326436.719999999</v>
      </c>
      <c r="F41" s="246"/>
      <c r="G41" s="229">
        <f>ROUND($F$40/100*D41,2)</f>
        <v>47663218.359999999</v>
      </c>
      <c r="H41" s="229">
        <f>ROUND($F$40/100*E41,2)</f>
        <v>47663218.359999999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1900085.61</v>
      </c>
      <c r="E42" s="258">
        <f t="shared" ref="E42" si="11">ROUND(H42/$F$40*100,2)</f>
        <v>1900085.61</v>
      </c>
      <c r="F42" s="246"/>
      <c r="G42" s="223">
        <f>'Werteliste-manuell'!E18</f>
        <v>950042.80500000005</v>
      </c>
      <c r="H42" s="232">
        <f>'Werteliste-manuell'!F18</f>
        <v>950042.80500000005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-2074241.32</v>
      </c>
      <c r="E43" s="258">
        <f>ROUND(H43/$F$40*100,2)</f>
        <v>-2074241.32</v>
      </c>
      <c r="F43" s="246"/>
      <c r="G43" s="223">
        <f>'Werteliste-manuell'!E19</f>
        <v>-1037120.66</v>
      </c>
      <c r="H43" s="232">
        <f>'Werteliste-manuell'!F19</f>
        <v>-1037120.66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95152281.010000005</v>
      </c>
      <c r="E44" s="248">
        <f>SUM(E41:E43)</f>
        <v>95152281.010000005</v>
      </c>
      <c r="F44" s="249"/>
      <c r="G44" s="250">
        <f>SUM(G41:G43)</f>
        <v>47576140.505000003</v>
      </c>
      <c r="H44" s="250">
        <f>SUM(H41:H43)</f>
        <v>47576140.505000003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204007024.74000001</v>
      </c>
      <c r="E46" s="257">
        <f>'Werteliste-BIENE'!E16</f>
        <v>204007024.74000001</v>
      </c>
      <c r="F46" s="246"/>
      <c r="G46" s="229">
        <f>ROUND($F$45/100*D46,2)</f>
        <v>89763090.890000001</v>
      </c>
      <c r="H46" s="230">
        <f>ROUND($F$45/100*E46,2)</f>
        <v>89763090.890000001</v>
      </c>
      <c r="I46" s="246"/>
      <c r="J46" s="259">
        <f>D46*12/100</f>
        <v>24480842.968800001</v>
      </c>
      <c r="K46" s="260">
        <f>E46*12/100</f>
        <v>24480842.968800001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-81231582.700000003</v>
      </c>
      <c r="E47" s="258">
        <f>ROUND(H47/$F$45*100,2)</f>
        <v>-81231582.700000003</v>
      </c>
      <c r="F47" s="246"/>
      <c r="G47" s="223">
        <f>'Werteliste-manuell'!E20</f>
        <v>-35741896.389718376</v>
      </c>
      <c r="H47" s="232">
        <f>'Werteliste-manuell'!F20</f>
        <v>-35741896.389718376</v>
      </c>
      <c r="I47" s="513"/>
      <c r="J47" s="259">
        <f>D47*12/100</f>
        <v>-9747789.9240000006</v>
      </c>
      <c r="K47" s="260">
        <f>E47*12/100</f>
        <v>-9747789.9240000006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122775442.04000001</v>
      </c>
      <c r="E48" s="238">
        <f>SUM(E46,E47)</f>
        <v>122775442.04000001</v>
      </c>
      <c r="F48" s="249"/>
      <c r="G48" s="238">
        <f>SUM(G46,G47)</f>
        <v>54021194.500281624</v>
      </c>
      <c r="H48" s="242">
        <f>SUM(H46,H47)</f>
        <v>54021194.500281624</v>
      </c>
      <c r="I48" s="249"/>
      <c r="J48" s="241">
        <f>SUM(J46,J47)</f>
        <v>14733053.0448</v>
      </c>
      <c r="K48" s="242">
        <f>SUM(K46,K47)</f>
        <v>14733053.0448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49417457.169999994</v>
      </c>
      <c r="E50" s="262">
        <f>SUM(E51:E53)</f>
        <v>49417457.169999994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9752806.7599999998</v>
      </c>
      <c r="E52" s="223">
        <f>'Werteliste-BIENE'!E18</f>
        <v>9752806.7599999998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39664650.409999996</v>
      </c>
      <c r="E53" s="268">
        <f>'Werteliste-BIENE'!E19</f>
        <v>39664650.409999996</v>
      </c>
      <c r="F53" s="263"/>
      <c r="G53" s="269">
        <f>ROUND(D53*$F$49/100,2)</f>
        <v>19832325.210000001</v>
      </c>
      <c r="H53" s="269">
        <f>ROUND(E53*$F$49/100,2)</f>
        <v>19832325.210000001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39664650.409999996</v>
      </c>
      <c r="E56" s="273">
        <f>SUM(E53:E55)</f>
        <v>39664650.409999996</v>
      </c>
      <c r="F56" s="263"/>
      <c r="G56" s="274">
        <f>SUM(G53:G55)</f>
        <v>19832325.210000001</v>
      </c>
      <c r="H56" s="275">
        <f>SUM(H53:H55)</f>
        <v>19832325.210000001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-1492886</v>
      </c>
      <c r="E57" s="258">
        <f>ROUND(H57/$F$49*100,2)</f>
        <v>-1492886</v>
      </c>
      <c r="F57" s="246"/>
      <c r="G57" s="223">
        <f>'Werteliste-manuell'!E23</f>
        <v>-746443</v>
      </c>
      <c r="H57" s="232">
        <f>'Werteliste-manuell'!F23</f>
        <v>-746443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38171764.409999996</v>
      </c>
      <c r="E58" s="238">
        <f>SUM(E56:E57)</f>
        <v>38171764.409999996</v>
      </c>
      <c r="F58" s="249"/>
      <c r="G58" s="250">
        <f>SUM(G56:G57)</f>
        <v>19085882.210000001</v>
      </c>
      <c r="H58" s="279">
        <f>SUM(H56:H57)</f>
        <v>19085882.210000001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1141056685.7</v>
      </c>
      <c r="E62" s="284">
        <f>'Werteliste-BIENE'!E21</f>
        <v>1141056685.7</v>
      </c>
      <c r="F62" s="285">
        <f>'Werteliste-BIENE'!D67</f>
        <v>45.190072540000003</v>
      </c>
      <c r="G62" s="286">
        <f>D62*$F$62/100</f>
        <v>515644343.99034989</v>
      </c>
      <c r="H62" s="287">
        <f>E62*$F$62/100</f>
        <v>515644343.99034989</v>
      </c>
      <c r="I62" s="288">
        <f>'Werteliste-BIENE'!D68</f>
        <v>1.99594395</v>
      </c>
      <c r="J62" s="289">
        <f>D62*$I$62/100</f>
        <v>22774851.884299666</v>
      </c>
      <c r="K62" s="290">
        <f>E62*$I$62/100</f>
        <v>22774851.884299666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315091205.02895057</v>
      </c>
      <c r="H63" s="293">
        <f>$E$62*($F$63/100)</f>
        <v>315091205.02895057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0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31712812.632651877</v>
      </c>
      <c r="H66" s="232">
        <f>'Werteliste-manuell'!F25</f>
        <v>31712812.632651877</v>
      </c>
      <c r="I66" s="246"/>
      <c r="J66" s="223">
        <f>'Werteliste-manuell'!E27</f>
        <v>8404506.5999999996</v>
      </c>
      <c r="K66" s="232">
        <f>'Werteliste-manuell'!F27</f>
        <v>8404506.5999999996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115947031.37100944</v>
      </c>
      <c r="H67" s="302">
        <f>'Werteliste-manuell'!F26</f>
        <v>115947031.37100944</v>
      </c>
      <c r="I67" s="300"/>
      <c r="J67" s="301">
        <f>'Werteliste-manuell'!E28</f>
        <v>2982418.0811219513</v>
      </c>
      <c r="K67" s="303">
        <f>'Werteliste-manuell'!F28</f>
        <v>2982418.0811219513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978395393.02296185</v>
      </c>
      <c r="H68" s="250">
        <f>SUM(H62:H67)</f>
        <v>978395393.02296185</v>
      </c>
      <c r="I68" s="305"/>
      <c r="J68" s="250">
        <f>SUM(J62:J67)</f>
        <v>34161776.565421619</v>
      </c>
      <c r="K68" s="279">
        <f>SUM(K62:K67)</f>
        <v>34161776.565421619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0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0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0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0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0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3186588620.3400002</v>
      </c>
      <c r="E80" s="357">
        <f>E19+E36+E41+E46+E53+E60+E62+E70+E75+E76</f>
        <v>3186588620.3400002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1675482405.4282434</v>
      </c>
      <c r="H81" s="367">
        <f>H26+H39+H44+H48+H58+H68+H72+H75+H76</f>
        <v>1675482405.4282434</v>
      </c>
      <c r="I81" s="368"/>
      <c r="J81" s="369">
        <f>J26+J39+J48+J68+J73+J76</f>
        <v>252331463.20572165</v>
      </c>
      <c r="K81" s="367">
        <f>K26+K39+K48+K68+K73+K76</f>
        <v>252331463.20572165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37937576.039999999</v>
      </c>
      <c r="H84" s="376">
        <f>IF(ISBLANK('Werteliste-manuell'!F34)=TRUE,'Werteliste-BIENE'!E29,'Werteliste-manuell'!F34)</f>
        <v>37937576.039999999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102151605.02</v>
      </c>
      <c r="H85" s="314">
        <f>'Werteliste-BIENE'!E30+('Werteliste-BIENE'!E31*(7/3))+'Werteliste-manuell'!F35</f>
        <v>102151605.02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56466.17</v>
      </c>
      <c r="H86" s="376">
        <f>'Werteliste-BIENE'!E32</f>
        <v>56466.17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10982669.960000001</v>
      </c>
      <c r="H88" s="387">
        <f>SUM(H89:H91)</f>
        <v>10982669.960000001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10982669.960000001</v>
      </c>
      <c r="H89" s="578">
        <f>'Werteliste-BIENE'!E34+'Werteliste-manuell'!F36-'Werteliste-manuell'!F37</f>
        <v>10982669.960000001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0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10974.68</v>
      </c>
      <c r="H92" s="212">
        <f>SUM(H93:H94)</f>
        <v>10974.68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10974.68</v>
      </c>
      <c r="H93" s="382">
        <f>'Werteliste-BIENE'!E35</f>
        <v>10974.68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0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0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0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594996.86</v>
      </c>
      <c r="H98" s="212">
        <f>SUM(H99:H100)</f>
        <v>594996.86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594996.86</v>
      </c>
      <c r="H99" s="382">
        <f>'Werteliste-BIENE'!E37</f>
        <v>594996.86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0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1162433.96</v>
      </c>
      <c r="H101" s="386">
        <f>'Werteliste-manuell'!F42+'Werteliste-manuell'!F43</f>
        <v>1162433.96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1525020.12</v>
      </c>
      <c r="H102" s="388">
        <f>'Werteliste-manuell'!F44</f>
        <v>1525020.12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154421742.81000003</v>
      </c>
      <c r="H105" s="402">
        <f>H83+H84+H85+H86+H87+H88+H92+H95+H98+H101+H102+H103+H104</f>
        <v>154421742.81000003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7943386.0800000001</v>
      </c>
      <c r="K107" s="386">
        <f>'Werteliste-BIENE'!E40</f>
        <v>7943386.0800000001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75426817.090000004</v>
      </c>
      <c r="K108" s="388">
        <f>'Werteliste-BIENE'!E41</f>
        <v>75426817.090000004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11946700.720000001</v>
      </c>
      <c r="K109" s="412">
        <f>'Werteliste-BIENE'!E42</f>
        <v>11946700.720000001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95316903.890000001</v>
      </c>
      <c r="K110" s="402">
        <f>SUM(K107:K109)</f>
        <v>95316903.890000001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1829904148.2382433</v>
      </c>
      <c r="H111" s="402">
        <f>H81+H105+H110</f>
        <v>1829904148.2382433</v>
      </c>
      <c r="I111" s="421"/>
      <c r="J111" s="422">
        <f>J81+J105+J110</f>
        <v>347648367.09572166</v>
      </c>
      <c r="K111" s="423">
        <f>K81+K105+K110</f>
        <v>347648367.09572166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1829904148.2382433</v>
      </c>
      <c r="H114" s="402">
        <f>H111+H113</f>
        <v>1829904148.2382433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4671779.0199999996</v>
      </c>
      <c r="H117" s="444">
        <f>'Werteliste-BIENE'!E43+'Werteliste-manuell'!F46</f>
        <v>4671779.0199999996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1702676910.5799999</v>
      </c>
      <c r="E119" s="453">
        <f>IF(ISBLANK('Werteliste-manuell'!F48)=TRUE,'Werteliste-BIENE'!E44,'Werteliste-manuell'!F48)</f>
        <v>1702676910.5799999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45692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267625</v>
      </c>
      <c r="E7" s="560">
        <v>267625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-3276399</v>
      </c>
      <c r="E8" s="560">
        <v>-3276399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1560503424.3900001</v>
      </c>
      <c r="E9" s="562">
        <v>1560503424.3900001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42340840.509999998</v>
      </c>
      <c r="E12" s="560">
        <v>42340840.509999998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153200.56</v>
      </c>
      <c r="E13" s="560">
        <v>153200.56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145359979.59999999</v>
      </c>
      <c r="E14" s="562">
        <v>145359979.59999999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95326436.719999999</v>
      </c>
      <c r="E15" s="562">
        <v>95326436.719999999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204007024.74000001</v>
      </c>
      <c r="E16" s="562">
        <v>204007024.74000001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9752806.7599999998</v>
      </c>
      <c r="E18" s="560">
        <v>9752806.7599999998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39664650.409999996</v>
      </c>
      <c r="E19" s="562">
        <v>39664650.409999996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1141056685.7</v>
      </c>
      <c r="E21" s="562">
        <v>1141056685.7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37937576.039999999</v>
      </c>
      <c r="E29" s="560">
        <v>37937576.039999999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102151605.02</v>
      </c>
      <c r="E30" s="560">
        <v>102151605.02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56466.17</v>
      </c>
      <c r="E32" s="560">
        <v>56466.17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10839987.73</v>
      </c>
      <c r="E34" s="560">
        <v>10839987.73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10974.68</v>
      </c>
      <c r="E35" s="560">
        <v>10974.68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594996.86</v>
      </c>
      <c r="E37" s="560">
        <v>594996.86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7943386.0800000001</v>
      </c>
      <c r="E40" s="560">
        <v>7943386.0800000001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75426817.090000004</v>
      </c>
      <c r="E41" s="560">
        <v>75426817.090000004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11946700.720000001</v>
      </c>
      <c r="E42" s="562">
        <v>11946700.720000001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4671779.0199999996</v>
      </c>
      <c r="E43" s="560">
        <v>4671779.0199999996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1702676910.5799999</v>
      </c>
      <c r="E44" s="562">
        <v>1702676910.5799999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424448.17</v>
      </c>
      <c r="E45" s="560">
        <v>424448.17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70741.45</v>
      </c>
      <c r="E46" s="560">
        <v>70741.45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70741.45</v>
      </c>
      <c r="E47" s="564">
        <v>70741.45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30844.78</v>
      </c>
      <c r="E48" s="560">
        <v>30844.78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117800.72</v>
      </c>
      <c r="E49" s="560">
        <v>117800.72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40745.01</v>
      </c>
      <c r="E50" s="560">
        <v>40745.01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37434.94</v>
      </c>
      <c r="E51" s="560">
        <v>37434.94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0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1763249.46</v>
      </c>
      <c r="E55" s="560">
        <v>1763249.46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750320.04</v>
      </c>
      <c r="E56" s="560">
        <v>750320.04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2814061.03</v>
      </c>
      <c r="E57" s="560">
        <v>2814061.03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1941383.99</v>
      </c>
      <c r="E59" s="566">
        <v>1941383.99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819257.19</v>
      </c>
      <c r="E60" s="560">
        <v>819257.19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648060.21</v>
      </c>
      <c r="E61" s="560">
        <v>648060.21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96999.24</v>
      </c>
      <c r="E63" s="568">
        <v>96999.24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45692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Januar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-398603.26</v>
      </c>
      <c r="F9" s="185">
        <v>-398603.26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0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563103.53</v>
      </c>
      <c r="F11" s="185">
        <v>563103.53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-149037579.75999999</v>
      </c>
      <c r="F13" s="187">
        <v>-149037579.75999999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284927.98</v>
      </c>
      <c r="F14" s="185">
        <v>284927.98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950042.80500000005</v>
      </c>
      <c r="F18" s="185">
        <v>950042.80500000005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-1037120.66</v>
      </c>
      <c r="F19" s="187">
        <v>-1037120.66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-35741896.389718376</v>
      </c>
      <c r="F20" s="187">
        <v>-35741896.389718376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-746443</v>
      </c>
      <c r="F23" s="187">
        <v>-746443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0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31712812.632651877</v>
      </c>
      <c r="F25" s="185">
        <v>31712812.632651877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115947031.37100944</v>
      </c>
      <c r="F26" s="185">
        <v>115947031.37100944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8404506.5999999996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2982418.0811219513</v>
      </c>
      <c r="F28" s="187">
        <v>2982418.0811219513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0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0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0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142682.23000000001</v>
      </c>
      <c r="F36" s="185">
        <v>142682.23000000001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0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0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0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0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1162433.96</v>
      </c>
      <c r="F42" s="185">
        <v>1162433.96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1525020.12</v>
      </c>
      <c r="F44" s="185">
        <v>1525020.12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24.2.0.0</cp:keywords>
  <cp:lastModifiedBy>Bilski, Patrick</cp:lastModifiedBy>
  <cp:lastPrinted>2025-02-04T06:43:25Z</cp:lastPrinted>
  <dcterms:created xsi:type="dcterms:W3CDTF">2019-08-21T09:16:07Z</dcterms:created>
  <dcterms:modified xsi:type="dcterms:W3CDTF">2025-02-25T08:08:26Z</dcterms:modified>
  <cp:contentStatus>220215</cp:contentStatus>
</cp:coreProperties>
</file>