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H:\Gruppe\GIIA4\Steuern\2026\D2-BIENE\"/>
    </mc:Choice>
  </mc:AlternateContent>
  <xr:revisionPtr revIDLastSave="0" documentId="13_ncr:1_{55A6FDD9-DD43-49E2-B524-01B8F773D10E}" xr6:coauthVersionLast="47" xr6:coauthVersionMax="47" xr10:uidLastSave="{00000000-0000-0000-0000-000000000000}"/>
  <workbookProtection workbookAlgorithmName="SHA-384" workbookHashValue="KQYfN2Oi12Oi4+IWRu3fz6qscu61vPsWB5UsoAydZf3Wte2P7MeTvBqAesQjgn/G" workbookSaltValue="ziim5vKzm46pv1x+fKzvfg==" workbookSpinCount="100000" lockStructure="1"/>
  <bookViews>
    <workbookView xWindow="-108" yWindow="-108" windowWidth="23256" windowHeight="12576" tabRatio="743" xr2:uid="{00000000-000D-0000-FFFF-FFFF00000000}"/>
  </bookViews>
  <sheets>
    <sheet name="D2-Meldung" sheetId="2" r:id="rId1"/>
    <sheet name="Werteliste-BIENE" sheetId="6" r:id="rId2"/>
    <sheet name="Werteliste-manuell" sheetId="7" r:id="rId3"/>
  </sheets>
  <definedNames>
    <definedName name="_xlnm.Print_Area" localSheetId="0">'D2-Meldung'!$A$1:$K$119</definedName>
    <definedName name="_xlnm.Print_Area" localSheetId="1">'Werteliste-BIENE'!$A$1:$E$71</definedName>
    <definedName name="_xlnm.Print_Area" localSheetId="2">'Werteliste-manuell'!$A$1:$G$49</definedName>
    <definedName name="_xlnm.Print_Titles" localSheetId="0">'D2-Meldung'!$A:$B,'D2-Meldung'!$1:$13</definedName>
    <definedName name="_xlnm.Print_Titles" localSheetId="1">'Werteliste-BIENE'!$1:$6</definedName>
    <definedName name="_xlnm.Print_Titles" localSheetId="2">'Werteliste-manuell'!$1:$6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60" i="2" l="1"/>
  <c r="G60" i="2" s="1"/>
  <c r="E60" i="2"/>
  <c r="H60" i="2" l="1"/>
  <c r="H89" i="2"/>
  <c r="G89" i="2"/>
  <c r="H91" i="2"/>
  <c r="H90" i="2"/>
  <c r="G91" i="2"/>
  <c r="G90" i="2"/>
  <c r="H99" i="2"/>
  <c r="G99" i="2"/>
  <c r="H96" i="2"/>
  <c r="G96" i="2"/>
  <c r="H93" i="2"/>
  <c r="G93" i="2"/>
  <c r="H103" i="2"/>
  <c r="G103" i="2"/>
  <c r="E71" i="6"/>
  <c r="H88" i="2" l="1"/>
  <c r="G88" i="2"/>
  <c r="E1" i="6"/>
  <c r="K1" i="2"/>
  <c r="H100" i="2" l="1"/>
  <c r="G100" i="2"/>
  <c r="H97" i="2"/>
  <c r="G97" i="2"/>
  <c r="H95" i="2" l="1"/>
  <c r="H98" i="2"/>
  <c r="G98" i="2"/>
  <c r="G95" i="2"/>
  <c r="H85" i="2" l="1"/>
  <c r="G85" i="2"/>
  <c r="J6" i="2" l="1"/>
  <c r="J5" i="2"/>
  <c r="J4" i="2"/>
  <c r="B113" i="2" s="1"/>
  <c r="C4" i="7"/>
  <c r="C3" i="7"/>
  <c r="C2" i="7"/>
  <c r="C49" i="7" s="1"/>
  <c r="E19" i="2" l="1"/>
  <c r="D19" i="2"/>
  <c r="H84" i="2" l="1"/>
  <c r="G84" i="2"/>
  <c r="H78" i="2" l="1"/>
  <c r="G78" i="2"/>
  <c r="H77" i="2"/>
  <c r="G77" i="2"/>
  <c r="D70" i="2" l="1"/>
  <c r="E70" i="2"/>
  <c r="E119" i="2" l="1"/>
  <c r="D119" i="2"/>
  <c r="H72" i="2"/>
  <c r="G72" i="2"/>
  <c r="E71" i="2"/>
  <c r="D71" i="2"/>
  <c r="K73" i="2"/>
  <c r="J73" i="2"/>
  <c r="K67" i="2" l="1"/>
  <c r="J67" i="2"/>
  <c r="K66" i="2"/>
  <c r="J66" i="2"/>
  <c r="H67" i="2"/>
  <c r="G67" i="2"/>
  <c r="H66" i="2"/>
  <c r="G66" i="2"/>
  <c r="H65" i="2"/>
  <c r="G65" i="2"/>
  <c r="H64" i="2"/>
  <c r="G64" i="2" l="1"/>
  <c r="D70" i="6"/>
  <c r="I62" i="2"/>
  <c r="F62" i="2"/>
  <c r="F63" i="2" l="1"/>
  <c r="D53" i="2" l="1"/>
  <c r="G53" i="2" s="1"/>
  <c r="G47" i="2"/>
  <c r="D47" i="2" s="1"/>
  <c r="J47" i="2" s="1"/>
  <c r="G42" i="2"/>
  <c r="D42" i="2" l="1"/>
  <c r="G34" i="2"/>
  <c r="D34" i="2" s="1"/>
  <c r="G20" i="2" l="1"/>
  <c r="D20" i="2" s="1"/>
  <c r="J20" i="2" s="1"/>
  <c r="D18" i="2" l="1"/>
  <c r="D72" i="2" l="1"/>
  <c r="G23" i="2"/>
  <c r="H117" i="2" l="1"/>
  <c r="G117" i="2"/>
  <c r="G101" i="2"/>
  <c r="E32" i="2" l="1"/>
  <c r="D32" i="2"/>
  <c r="E52" i="2"/>
  <c r="D52" i="2"/>
  <c r="D17" i="2"/>
  <c r="D16" i="2" s="1"/>
  <c r="D23" i="2"/>
  <c r="J23" i="2" s="1"/>
  <c r="G118" i="2"/>
  <c r="G102" i="2"/>
  <c r="G94" i="2"/>
  <c r="G57" i="2"/>
  <c r="G55" i="2"/>
  <c r="G54" i="2"/>
  <c r="G43" i="2"/>
  <c r="G38" i="2"/>
  <c r="G37" i="2"/>
  <c r="D37" i="2" s="1"/>
  <c r="G35" i="2"/>
  <c r="G25" i="2"/>
  <c r="D25" i="2" s="1"/>
  <c r="J25" i="2" s="1"/>
  <c r="G22" i="2"/>
  <c r="G21" i="2"/>
  <c r="K109" i="2"/>
  <c r="J109" i="2"/>
  <c r="K108" i="2"/>
  <c r="J108" i="2"/>
  <c r="K107" i="2"/>
  <c r="J107" i="2"/>
  <c r="H104" i="2"/>
  <c r="G104" i="2"/>
  <c r="H87" i="2"/>
  <c r="G87" i="2"/>
  <c r="H86" i="2"/>
  <c r="G86" i="2"/>
  <c r="H83" i="2"/>
  <c r="G83" i="2"/>
  <c r="E75" i="2"/>
  <c r="H75" i="2" s="1"/>
  <c r="D75" i="2"/>
  <c r="G75" i="2" s="1"/>
  <c r="E62" i="2"/>
  <c r="D62" i="2"/>
  <c r="E53" i="2"/>
  <c r="H53" i="2" s="1"/>
  <c r="E51" i="2"/>
  <c r="D51" i="2"/>
  <c r="E46" i="2"/>
  <c r="D46" i="2"/>
  <c r="D48" i="2" s="1"/>
  <c r="E41" i="2"/>
  <c r="D41" i="2"/>
  <c r="E33" i="2"/>
  <c r="D33" i="2"/>
  <c r="G33" i="2" s="1"/>
  <c r="E31" i="2"/>
  <c r="D31" i="2"/>
  <c r="E30" i="2"/>
  <c r="D30" i="2"/>
  <c r="E29" i="2"/>
  <c r="D29" i="2"/>
  <c r="E18" i="2"/>
  <c r="H94" i="2"/>
  <c r="K77" i="2"/>
  <c r="G41" i="2" l="1"/>
  <c r="G44" i="2" s="1"/>
  <c r="H41" i="2"/>
  <c r="D28" i="2"/>
  <c r="D50" i="2"/>
  <c r="H92" i="2"/>
  <c r="K110" i="2"/>
  <c r="E28" i="2"/>
  <c r="E50" i="2"/>
  <c r="G46" i="2"/>
  <c r="G48" i="2" s="1"/>
  <c r="J46" i="2"/>
  <c r="J48" i="2" s="1"/>
  <c r="K33" i="2"/>
  <c r="H33" i="2"/>
  <c r="K46" i="2"/>
  <c r="H46" i="2"/>
  <c r="G63" i="2"/>
  <c r="J62" i="2"/>
  <c r="J68" i="2" s="1"/>
  <c r="G62" i="2"/>
  <c r="J110" i="2"/>
  <c r="H63" i="2"/>
  <c r="H62" i="2"/>
  <c r="K62" i="2"/>
  <c r="K68" i="2" s="1"/>
  <c r="G92" i="2"/>
  <c r="G105" i="2" s="1"/>
  <c r="D43" i="2"/>
  <c r="D44" i="2" s="1"/>
  <c r="D35" i="2"/>
  <c r="D36" i="2" s="1"/>
  <c r="G36" i="2"/>
  <c r="G39" i="2" s="1"/>
  <c r="G76" i="2"/>
  <c r="J76" i="2" s="1"/>
  <c r="G56" i="2"/>
  <c r="D54" i="2"/>
  <c r="H23" i="2"/>
  <c r="E23" i="2" s="1"/>
  <c r="K23" i="2" s="1"/>
  <c r="H113" i="2"/>
  <c r="G113" i="2"/>
  <c r="H20" i="2"/>
  <c r="E20" i="2" s="1"/>
  <c r="E17" i="2"/>
  <c r="E16" i="2" s="1"/>
  <c r="H101" i="2"/>
  <c r="H118" i="2"/>
  <c r="H34" i="2"/>
  <c r="H43" i="2"/>
  <c r="E43" i="2" s="1"/>
  <c r="H42" i="2"/>
  <c r="H21" i="2"/>
  <c r="H35" i="2"/>
  <c r="H55" i="2"/>
  <c r="H22" i="2"/>
  <c r="H37" i="2"/>
  <c r="E37" i="2" s="1"/>
  <c r="H57" i="2"/>
  <c r="E57" i="2" s="1"/>
  <c r="H54" i="2"/>
  <c r="H25" i="2"/>
  <c r="H38" i="2"/>
  <c r="H47" i="2"/>
  <c r="H102" i="2"/>
  <c r="H105" i="2" l="1"/>
  <c r="H44" i="2"/>
  <c r="H48" i="2"/>
  <c r="H56" i="2"/>
  <c r="H68" i="2"/>
  <c r="G68" i="2"/>
  <c r="E34" i="2"/>
  <c r="H36" i="2"/>
  <c r="D57" i="2" l="1"/>
  <c r="D55" i="2"/>
  <c r="D56" i="2" s="1"/>
  <c r="D58" i="2" l="1"/>
  <c r="D38" i="2" l="1"/>
  <c r="D39" i="2" s="1"/>
  <c r="D22" i="2" l="1"/>
  <c r="D21" i="2"/>
  <c r="H19" i="2"/>
  <c r="H24" i="2" s="1"/>
  <c r="G19" i="2"/>
  <c r="G24" i="2" s="1"/>
  <c r="D24" i="2" l="1"/>
  <c r="D26" i="2" s="1"/>
  <c r="J78" i="2"/>
  <c r="D78" i="2"/>
  <c r="J77" i="2"/>
  <c r="D77" i="2"/>
  <c r="G58" i="2"/>
  <c r="J38" i="2"/>
  <c r="J37" i="2"/>
  <c r="J35" i="2"/>
  <c r="J33" i="2"/>
  <c r="J22" i="2"/>
  <c r="J21" i="2"/>
  <c r="K19" i="2"/>
  <c r="J19" i="2"/>
  <c r="G26" i="2"/>
  <c r="J12" i="2"/>
  <c r="G12" i="2"/>
  <c r="D12" i="2"/>
  <c r="G81" i="2" l="1"/>
  <c r="G111" i="2" s="1"/>
  <c r="G114" i="2" s="1"/>
  <c r="J24" i="2"/>
  <c r="J26" i="2" s="1"/>
  <c r="J34" i="2"/>
  <c r="J36" i="2" s="1"/>
  <c r="J39" i="2" s="1"/>
  <c r="D76" i="2"/>
  <c r="D80" i="2" s="1"/>
  <c r="J81" i="2" l="1"/>
  <c r="J111" i="2" s="1"/>
  <c r="K37" i="2"/>
  <c r="E55" i="2"/>
  <c r="E21" i="2"/>
  <c r="K21" i="2" s="1"/>
  <c r="E38" i="2"/>
  <c r="K38" i="2" s="1"/>
  <c r="E35" i="2"/>
  <c r="E22" i="2"/>
  <c r="K22" i="2" s="1"/>
  <c r="E47" i="2"/>
  <c r="E48" i="2" s="1"/>
  <c r="E25" i="2"/>
  <c r="K25" i="2" s="1"/>
  <c r="E72" i="2"/>
  <c r="K47" i="2" l="1"/>
  <c r="K48" i="2" s="1"/>
  <c r="K35" i="2"/>
  <c r="E36" i="2"/>
  <c r="E24" i="2"/>
  <c r="E26" i="2" s="1"/>
  <c r="H39" i="2"/>
  <c r="H58" i="2"/>
  <c r="K20" i="2"/>
  <c r="K24" i="2" s="1"/>
  <c r="K26" i="2" s="1"/>
  <c r="K78" i="2"/>
  <c r="E78" i="2"/>
  <c r="E54" i="2"/>
  <c r="E56" i="2" s="1"/>
  <c r="E58" i="2" s="1"/>
  <c r="E42" i="2"/>
  <c r="E44" i="2" s="1"/>
  <c r="H26" i="2"/>
  <c r="E39" i="2" l="1"/>
  <c r="K34" i="2"/>
  <c r="K36" i="2" s="1"/>
  <c r="K39" i="2" s="1"/>
  <c r="H76" i="2"/>
  <c r="K76" i="2" s="1"/>
  <c r="E77" i="2"/>
  <c r="H81" i="2" l="1"/>
  <c r="H111" i="2" s="1"/>
  <c r="H114" i="2" s="1"/>
  <c r="K81" i="2"/>
  <c r="K111" i="2" s="1"/>
  <c r="E76" i="2"/>
  <c r="E80" i="2" s="1"/>
</calcChain>
</file>

<file path=xl/sharedStrings.xml><?xml version="1.0" encoding="utf-8"?>
<sst xmlns="http://schemas.openxmlformats.org/spreadsheetml/2006/main" count="720" uniqueCount="411">
  <si>
    <t>D 2 - M E L D U N G</t>
  </si>
  <si>
    <t>Nachweisung über Aufkommen und Einnahmen an Steuern</t>
  </si>
  <si>
    <t>Aufkommen an</t>
  </si>
  <si>
    <t>davon</t>
  </si>
  <si>
    <t>Gemeinschaftsteuern</t>
  </si>
  <si>
    <t>Landesanteil</t>
  </si>
  <si>
    <t>Gemeindeanteil</t>
  </si>
  <si>
    <t>Lfd. Nr.</t>
  </si>
  <si>
    <t>Grp</t>
  </si>
  <si>
    <t>im Monat</t>
  </si>
  <si>
    <t>Anteil</t>
  </si>
  <si>
    <t>Euro</t>
  </si>
  <si>
    <t>I.100</t>
  </si>
  <si>
    <t>Lohnsteuer</t>
  </si>
  <si>
    <t>011</t>
  </si>
  <si>
    <t>I.110</t>
  </si>
  <si>
    <t>Lohnsteuer brutto</t>
  </si>
  <si>
    <t>I.111</t>
  </si>
  <si>
    <t>I.112</t>
  </si>
  <si>
    <t>abzgl. Arbeitnehmersparzulage</t>
  </si>
  <si>
    <t>abzgl. Kindergeld der Finanzkassen</t>
  </si>
  <si>
    <t>I.120</t>
  </si>
  <si>
    <t>originäres Aufkommen Finanzämter</t>
  </si>
  <si>
    <t>I.121</t>
  </si>
  <si>
    <t>zzgl. Kindergeld der Familienkassen</t>
  </si>
  <si>
    <t>I.122</t>
  </si>
  <si>
    <t>I.123</t>
  </si>
  <si>
    <t>zzgl. Pauschale Lohnsteuer geringfügig Beschäftigte</t>
  </si>
  <si>
    <t>I.130</t>
  </si>
  <si>
    <t>Lohnsteuer vor Zerlegung (netto)</t>
  </si>
  <si>
    <t>I.131</t>
  </si>
  <si>
    <t>zzgl. Zerlegung der Lohnsteuer</t>
  </si>
  <si>
    <t>I.140</t>
  </si>
  <si>
    <t>Lohnsteuer nach Zerlegung</t>
  </si>
  <si>
    <t>I.200</t>
  </si>
  <si>
    <t>Veranlagte Einkommensteuer</t>
  </si>
  <si>
    <t>012</t>
  </si>
  <si>
    <t>I.210</t>
  </si>
  <si>
    <t>Veranlagte Einkommensteuer brutto</t>
  </si>
  <si>
    <t>I.211</t>
  </si>
  <si>
    <t>abzgl. Eigenheimzulage</t>
  </si>
  <si>
    <t>I.212</t>
  </si>
  <si>
    <t>abzgl. Investitionszulage Einkommensteuer</t>
  </si>
  <si>
    <t>I.213</t>
  </si>
  <si>
    <t>abzgl. Erstattungen aus Arbeitnehmerveranlagungen</t>
  </si>
  <si>
    <t>I.220</t>
  </si>
  <si>
    <t>I.221</t>
  </si>
  <si>
    <t>I.222</t>
  </si>
  <si>
    <t>zzgl. Doppelbesteuerungsabkommen</t>
  </si>
  <si>
    <t>I.230</t>
  </si>
  <si>
    <t>I.231</t>
  </si>
  <si>
    <t>I.232</t>
  </si>
  <si>
    <t>zzgl. Erstattungen an das BZSt zur ESt</t>
  </si>
  <si>
    <t>I.240</t>
  </si>
  <si>
    <t>Veranlagte Einkommensteuer (Kasse)</t>
  </si>
  <si>
    <t>I.300</t>
  </si>
  <si>
    <t>Nicht veranlagte Steuern vom Ertrag</t>
  </si>
  <si>
    <t>013</t>
  </si>
  <si>
    <t>I.310</t>
  </si>
  <si>
    <t>Nicht veranlagte Steuern vom Ertrag brutto</t>
  </si>
  <si>
    <t>I.311</t>
  </si>
  <si>
    <t>I.312</t>
  </si>
  <si>
    <t>zzgl. Erstattungen an das BZSt zur KapSt</t>
  </si>
  <si>
    <t>I.320</t>
  </si>
  <si>
    <t xml:space="preserve">Nicht veranlagte Steuern vom Ertrag nach Erstattungen </t>
  </si>
  <si>
    <t>I.400</t>
  </si>
  <si>
    <t>Abgeltungsteuer auf Zins- und Veräußerungserträge</t>
  </si>
  <si>
    <t>018</t>
  </si>
  <si>
    <t>I.410</t>
  </si>
  <si>
    <t>Abgeltungsteuer auf Zins- und Veräußerungserträge brutto</t>
  </si>
  <si>
    <t>I.421</t>
  </si>
  <si>
    <t>zzgl. Zerlegung der Abgeltungsteuer</t>
  </si>
  <si>
    <t>I.430</t>
  </si>
  <si>
    <t xml:space="preserve">Abgeltungsteuer nach Zerlegung </t>
  </si>
  <si>
    <t>I.500</t>
  </si>
  <si>
    <t>Körperschaftsteuer</t>
  </si>
  <si>
    <t>014</t>
  </si>
  <si>
    <t>I.510</t>
  </si>
  <si>
    <t>Körperschaftsteuer brutto</t>
  </si>
  <si>
    <t>I.511</t>
  </si>
  <si>
    <t>abzgl. Investitionszulage Körperschaftsteuer</t>
  </si>
  <si>
    <t>I.520</t>
  </si>
  <si>
    <t>I.521</t>
  </si>
  <si>
    <t>I.522</t>
  </si>
  <si>
    <t>zzgl. Erstattungen an das BZSt zur KSt</t>
  </si>
  <si>
    <t>I.530</t>
  </si>
  <si>
    <t>Körperschaftsteuer nach Erstattung und vor Zerlegung</t>
  </si>
  <si>
    <t>I.531</t>
  </si>
  <si>
    <t>zzgl. Zerlegung der Körperschaftsteuer</t>
  </si>
  <si>
    <t>I.540</t>
  </si>
  <si>
    <t>Körperschaftsteuer nach Zerlegung</t>
  </si>
  <si>
    <t>I.600</t>
  </si>
  <si>
    <t>I.610</t>
  </si>
  <si>
    <t>I.611</t>
  </si>
  <si>
    <t>I.612</t>
  </si>
  <si>
    <t>I.613</t>
  </si>
  <si>
    <t>I.620</t>
  </si>
  <si>
    <t>I.700</t>
  </si>
  <si>
    <t>Gewerbesteuerumlage</t>
  </si>
  <si>
    <t>017</t>
  </si>
  <si>
    <t>Bundesanteil</t>
  </si>
  <si>
    <t>II.100</t>
  </si>
  <si>
    <t>Steuern nach ehemaligem DDR-Recht</t>
  </si>
  <si>
    <t>II.200</t>
  </si>
  <si>
    <t>Erhöhte Gewerbesteuerumlage</t>
  </si>
  <si>
    <t>vor Erstattungen, vor Zerlegung = originäres Aufkommen (BIENE)</t>
  </si>
  <si>
    <t>nach Erstattungen, nach Zerlegung = kassenmäßige Steuereinnahmen</t>
  </si>
  <si>
    <t>III.100</t>
  </si>
  <si>
    <t xml:space="preserve">Vermögensteuer </t>
  </si>
  <si>
    <t>051</t>
  </si>
  <si>
    <t>III.200</t>
  </si>
  <si>
    <t xml:space="preserve">Erbschaftsteuer </t>
  </si>
  <si>
    <t>052</t>
  </si>
  <si>
    <t>III.300</t>
  </si>
  <si>
    <t>Grunderwerbsteuer</t>
  </si>
  <si>
    <t>053</t>
  </si>
  <si>
    <t>III.410</t>
  </si>
  <si>
    <t>Totalisatorsteuer</t>
  </si>
  <si>
    <t>055</t>
  </si>
  <si>
    <t>III.420</t>
  </si>
  <si>
    <t>Andere Rennwettsteuer</t>
  </si>
  <si>
    <t>056</t>
  </si>
  <si>
    <t>III.430</t>
  </si>
  <si>
    <t xml:space="preserve">Lotteriesteuer </t>
  </si>
  <si>
    <t>057</t>
  </si>
  <si>
    <t>III.440</t>
  </si>
  <si>
    <t>III.441</t>
  </si>
  <si>
    <t>III.442</t>
  </si>
  <si>
    <t>III.500</t>
  </si>
  <si>
    <t>Feuerschutzsteuer</t>
  </si>
  <si>
    <t>059</t>
  </si>
  <si>
    <t>III.600</t>
  </si>
  <si>
    <t xml:space="preserve">Biersteuer </t>
  </si>
  <si>
    <t>061</t>
  </si>
  <si>
    <t>III.700</t>
  </si>
  <si>
    <t>Sonstige Steuern</t>
  </si>
  <si>
    <t>069</t>
  </si>
  <si>
    <t>III.</t>
  </si>
  <si>
    <r>
      <t xml:space="preserve">Summe Landessteuern </t>
    </r>
    <r>
      <rPr>
        <i/>
        <sz val="8"/>
        <color theme="0" tint="-0.499984740745262"/>
        <rFont val="Arial"/>
        <family val="2"/>
      </rPr>
      <t>(kassenmäßige Steuereinnahmen)</t>
    </r>
  </si>
  <si>
    <t>--</t>
  </si>
  <si>
    <t>IV.100</t>
  </si>
  <si>
    <t xml:space="preserve">Grundsteuer </t>
  </si>
  <si>
    <t>IV.200</t>
  </si>
  <si>
    <t xml:space="preserve">Gewerbesteuer brutto </t>
  </si>
  <si>
    <t>IV.300</t>
  </si>
  <si>
    <t>sonstige Gemeindesteuern</t>
  </si>
  <si>
    <t>IV.</t>
  </si>
  <si>
    <t>Summe Gemeindesteuern der Stadtstaaten</t>
  </si>
  <si>
    <t>I.-IV.</t>
  </si>
  <si>
    <t>Kassenmäßige Steuereinnahmen insgesamt</t>
  </si>
  <si>
    <t>V.100</t>
  </si>
  <si>
    <t>Spielbankabgabe</t>
  </si>
  <si>
    <t>093</t>
  </si>
  <si>
    <t>V.200</t>
  </si>
  <si>
    <t>Förderabgabe</t>
  </si>
  <si>
    <t>122</t>
  </si>
  <si>
    <t>V.300</t>
  </si>
  <si>
    <t>Bemessungsgrundlage Grunderwerbsteuer</t>
  </si>
  <si>
    <t>VI.101</t>
  </si>
  <si>
    <t>VI.102</t>
  </si>
  <si>
    <t>VI.103</t>
  </si>
  <si>
    <t>VI.201</t>
  </si>
  <si>
    <t>VI.202</t>
  </si>
  <si>
    <t>VI.203</t>
  </si>
  <si>
    <t>VI.204</t>
  </si>
  <si>
    <t>VI.205</t>
  </si>
  <si>
    <t>VII.100</t>
  </si>
  <si>
    <t>Auszahlungen KSt-Guthaben nach § 37 KStG</t>
  </si>
  <si>
    <t>VII.200</t>
  </si>
  <si>
    <t>Zahlungen (KSt-Erhöhung) nach § 38 KStG</t>
  </si>
  <si>
    <t>VIII.111</t>
  </si>
  <si>
    <t>VIII.112</t>
  </si>
  <si>
    <t>VIII.113</t>
  </si>
  <si>
    <t>VIII.114</t>
  </si>
  <si>
    <t>VIII.121</t>
  </si>
  <si>
    <t>VIII.122</t>
  </si>
  <si>
    <t>VIII.123</t>
  </si>
  <si>
    <t>VIII.124</t>
  </si>
  <si>
    <t>VIII.210</t>
  </si>
  <si>
    <t>Zinsen zur USt nach §§ 234–237 AO</t>
  </si>
  <si>
    <t>100 %</t>
  </si>
  <si>
    <t>%</t>
  </si>
  <si>
    <t>II.201</t>
  </si>
  <si>
    <t>II.202</t>
  </si>
  <si>
    <t>I.614</t>
  </si>
  <si>
    <t>Land:</t>
  </si>
  <si>
    <t>Berichtsmonat:</t>
  </si>
  <si>
    <t>Berichtsjahr:</t>
  </si>
  <si>
    <t>zzgl. Altersvermögensgesetz</t>
  </si>
  <si>
    <t>I. Gemeinschaftsteuern</t>
  </si>
  <si>
    <t>II. Sonstige Gemeinschaftsteuern</t>
  </si>
  <si>
    <t>III. Landessteuern</t>
  </si>
  <si>
    <t>IV. Gemeindesteuern der Stadtstaaten</t>
  </si>
  <si>
    <t>Zuschlag zur Gewerbesteuerumlage FDE</t>
  </si>
  <si>
    <t>Zuschlag zur Gewerbesteuerumlage FKP</t>
  </si>
  <si>
    <t>III.501</t>
  </si>
  <si>
    <t>III.502</t>
  </si>
  <si>
    <t>V. Sonstiges im Finanzausgleich</t>
  </si>
  <si>
    <t xml:space="preserve">kumuliert ab </t>
  </si>
  <si>
    <t>Jahresanfang</t>
  </si>
  <si>
    <t>Steuerart</t>
  </si>
  <si>
    <t>Monatswert</t>
  </si>
  <si>
    <t>kumulierter Jahreswert</t>
  </si>
  <si>
    <t>Arbeitnehmersparzulage</t>
  </si>
  <si>
    <t>Kindergeld der Finanzkassen</t>
  </si>
  <si>
    <t>Kindergeld der Familienkassen</t>
  </si>
  <si>
    <t>Altersvermögensgesetz</t>
  </si>
  <si>
    <t>Pauschale Lohnsteuer geringfügig Beschäftigte</t>
  </si>
  <si>
    <t>Zerlegung der Lohnsteuer</t>
  </si>
  <si>
    <t>Eigenheimzulage</t>
  </si>
  <si>
    <t>Investitionszulage Einkommensteuer</t>
  </si>
  <si>
    <t>Erstattungen aus Arbeitnehmerveranlagungen</t>
  </si>
  <si>
    <t>Lohnsteuer Aufkommen Finanzämter</t>
  </si>
  <si>
    <t>Veranlagte Einkommensteuer Aufkommen Finanzämter</t>
  </si>
  <si>
    <t>Doppelbesteuerungsabkommen</t>
  </si>
  <si>
    <t>Erstattungen an das BZSt zur ESt</t>
  </si>
  <si>
    <t>LSt</t>
  </si>
  <si>
    <t>vESt</t>
  </si>
  <si>
    <t>nvStvE</t>
  </si>
  <si>
    <t>AbgSt</t>
  </si>
  <si>
    <t>KSt</t>
  </si>
  <si>
    <t>Erstattungen an das BZSt zur KapSt</t>
  </si>
  <si>
    <t>Ausfüllhinweise</t>
  </si>
  <si>
    <t>Zerlegung der Abgeltungsteuer</t>
  </si>
  <si>
    <t>Körperschaftsteuer Aufkommen Finanzämter</t>
  </si>
  <si>
    <t>Investitionszulage Körperschaftsteuer</t>
  </si>
  <si>
    <t>Erstattungen an das BZSt zur KSt</t>
  </si>
  <si>
    <t>USt</t>
  </si>
  <si>
    <t>Umsatzsteuer Aufkommen Finanzämter gesamt</t>
  </si>
  <si>
    <t>Zerlegung der Körperschaftsteuer</t>
  </si>
  <si>
    <t>GewSt</t>
  </si>
  <si>
    <t>Gewerbesteuerumlage Bundesanteil</t>
  </si>
  <si>
    <t>Gewerbesteuerumlage Landesanteil</t>
  </si>
  <si>
    <t>LandesSt</t>
  </si>
  <si>
    <t>Grunderwerbsteuer altes Recht (BY)</t>
  </si>
  <si>
    <t>Feuerschutzsteuer - Zahlungen des BZSt an die Länder</t>
  </si>
  <si>
    <t>Feuerschutzsteuer - Zahlungen zur Jahresabrechnung der FB Hamburg</t>
  </si>
  <si>
    <t>StadtStaaten</t>
  </si>
  <si>
    <t>BauL</t>
  </si>
  <si>
    <t>Anrechnungsbetrag nach § 48c EStG - auf sonstige Steuern/Zuschläge</t>
  </si>
  <si>
    <t>Anrechnungsbetrag nach § 48c EStG - Auszahlungen</t>
  </si>
  <si>
    <t>Anrechnungsbetrag nach § 48c EStG - auf die Körperschaftsteuer</t>
  </si>
  <si>
    <t>Anrechnungsbetrag nach § 48c EStG - auf die Einkommensteuer</t>
  </si>
  <si>
    <t>Anrechnungsbetrag nach § 48c EStG - auf die Lohnsteuer</t>
  </si>
  <si>
    <t>KSt-Guthaben</t>
  </si>
  <si>
    <t>Erstattungen von Zinsen § 233a AO - zur Körperschaftsteuer</t>
  </si>
  <si>
    <t>Erstattungen von Zinsen § 233a AO - zur Umsatzsteuer</t>
  </si>
  <si>
    <t>Erstattungen von Zinsen § 233a AO - zur Vermögensteuer</t>
  </si>
  <si>
    <t>Nachzahlungen von Zinsen § 233 AO - zur Körperschaftsteuer</t>
  </si>
  <si>
    <t>Nachzahlungen von Zinsen § 233 AO - zur Umsatzsteuer</t>
  </si>
  <si>
    <t>Nachzahlungen von Zinsen § 233 AO - zur Vermögensteuer</t>
  </si>
  <si>
    <t>Zinsen</t>
  </si>
  <si>
    <t>I.612Land</t>
  </si>
  <si>
    <t>I.613Land</t>
  </si>
  <si>
    <t>I.614Land</t>
  </si>
  <si>
    <t>I.614Gem</t>
  </si>
  <si>
    <t>Korrekturen zum Kassenabgleich</t>
  </si>
  <si>
    <t>korrigierte kassenm. Steuereinnahmen insgesamt</t>
  </si>
  <si>
    <t>Korrekturen</t>
  </si>
  <si>
    <t>Gewerbesteuer Offshore</t>
  </si>
  <si>
    <t>kumuliert Vormonate</t>
  </si>
  <si>
    <t>I.124</t>
  </si>
  <si>
    <t>I.214</t>
  </si>
  <si>
    <t>abzgl. Forschungszulage Einkommensteuer</t>
  </si>
  <si>
    <t>Forschungszulage Einkommensteuer</t>
  </si>
  <si>
    <t>Forschungszulage Körperschaftsteuer</t>
  </si>
  <si>
    <t>I.512</t>
  </si>
  <si>
    <t>abzgl. Forschungszulage Körperschaftsteuer</t>
  </si>
  <si>
    <t>BY, MV, NI</t>
  </si>
  <si>
    <t>I.710</t>
  </si>
  <si>
    <t>GrErwSt</t>
  </si>
  <si>
    <t>LotterieSt</t>
  </si>
  <si>
    <t>I.-IV.100</t>
  </si>
  <si>
    <t>I.-IV.200</t>
  </si>
  <si>
    <t>Steuern vom Umsatz</t>
  </si>
  <si>
    <t>015
016</t>
  </si>
  <si>
    <t>originäres Aufkommen USt Finanzämter</t>
  </si>
  <si>
    <t>I.615</t>
  </si>
  <si>
    <t>zzgl. nicht (+) bzw. zusätzlich (-) abzuliefernder Bundesanteil lt. 1. VO FAG</t>
  </si>
  <si>
    <t>zzgl. Vorauszahlungen USt-Verteilung im FA</t>
  </si>
  <si>
    <t>zzgl. Abrechnungen USt-Verteilung im FA</t>
  </si>
  <si>
    <t>zzgl. EUSt (Land) bzw. USt-Ausgleich durch EUSt (Gemeinden)</t>
  </si>
  <si>
    <t>Steuern vom Umsatz insgesamt</t>
  </si>
  <si>
    <t>I.611Land</t>
  </si>
  <si>
    <t>I.610Gem</t>
  </si>
  <si>
    <t>I.610Land</t>
  </si>
  <si>
    <t>Weitere Angaben zur Umsatzsteuer</t>
  </si>
  <si>
    <t>monatliche Vorauszahlung gem. § 1 Abs. 3 Erste VO FAG (€)</t>
  </si>
  <si>
    <t>I.615Land</t>
  </si>
  <si>
    <t>I.615Gem</t>
  </si>
  <si>
    <t>Abrechnungen USt-Verteilung im Finanzausgleich</t>
  </si>
  <si>
    <t>USt-Ausgleich über Einfuhrumsatzsteuer-Abrechnung (Gemeinden)</t>
  </si>
  <si>
    <t>Abrechnungsbeträge Umsatzsteuer: vierteljährliche Zwischenabrechnungen, vorläufige Endabrechnungen und endgültige Abrechnungen im Finanzausgleich</t>
  </si>
  <si>
    <t>Einfuhrumsatzsteuer (Landesanteil)</t>
  </si>
  <si>
    <t>EUSt-Abrechnung: Summe Restausgleich und Abschlagszahlungen EUSt (Land)</t>
  </si>
  <si>
    <t>EUSt-Abrechnung: Ausgleich durch Einfuhrumsatzsteuer (Gemeinden)</t>
  </si>
  <si>
    <t>Zusatzbetrag Arbeitnehmersparzulage (wird zum BIENE-Wert addiert)</t>
  </si>
  <si>
    <t>I. + II. Summen Gemeinschaftsteuern</t>
  </si>
  <si>
    <t>originäres Aufkommen gesamt</t>
  </si>
  <si>
    <t>Zusatzbetrag Lotteriesteuer (wird zum BIENE-Wert addiert)</t>
  </si>
  <si>
    <t>Zusatzbetrag Grunderwerbsteuer (wird zum BIENE-Wert addiert)</t>
  </si>
  <si>
    <t>Zusatzbetrag Spielbankabgabe (wird zum BIENE-Wert addiert)</t>
  </si>
  <si>
    <t>I.711</t>
  </si>
  <si>
    <t>I.712</t>
  </si>
  <si>
    <t>I.713</t>
  </si>
  <si>
    <t>Vorrangfeld! Falls verwendet ersetzt dieser Betrag den BIENE-Wert.</t>
  </si>
  <si>
    <t>BIENE oder manuell (Vorrang manuell)</t>
  </si>
  <si>
    <t>BIENE</t>
  </si>
  <si>
    <t>manuell</t>
  </si>
  <si>
    <t>Datenquelle / Hinweise</t>
  </si>
  <si>
    <t>BIENE (nur Stadtstaaten)</t>
  </si>
  <si>
    <t>Hinweis</t>
  </si>
  <si>
    <t>Gelbe Felder: Daten übernommen aus Werteliste BIENE bzw. Werteliste manuell gem. Hinweis in Spalte L.</t>
  </si>
  <si>
    <t>NI, MV</t>
  </si>
  <si>
    <t>BIENE zuzüglich Zusatzbetrag manuell</t>
  </si>
  <si>
    <t>Weisse Felder: Formeln (Werte errechnet aus BIENE bzw. manuellen Werten) bzw. leer.</t>
  </si>
  <si>
    <t>Werteliste BIENE</t>
  </si>
  <si>
    <t>Werteliste manuell</t>
  </si>
  <si>
    <t>Nicht veranlagte Steuern vom Ertrag Aufkommen Finanzämter</t>
  </si>
  <si>
    <t>Abgeltungsteuer auf Zins- und Veräußerungserträge Aufkommen Finanzämter</t>
  </si>
  <si>
    <t>Gewerbesteuerumlage (Zahlung durch Gemeinden)</t>
  </si>
  <si>
    <t>Steuern nach ehemaligem DDR-Recht Aufkommen Finanzämter</t>
  </si>
  <si>
    <t>Arbeitnehmersparzulage (Zusatzbetrag)</t>
  </si>
  <si>
    <t>Grunderwerbsteuer (Zusatzbetrag)</t>
  </si>
  <si>
    <t>Lotteriesteuer (Zusatzbetrag)</t>
  </si>
  <si>
    <t>Spielbankabgabe (Zusatzbetrag)</t>
  </si>
  <si>
    <t>ErbSchSt</t>
  </si>
  <si>
    <t>Erbschaftsteuer</t>
  </si>
  <si>
    <t>Zusatzbetrag Zahlungen vom BND/MAD/BfV/MIK (VS) (wird zum BIENE-Wert addiert)</t>
  </si>
  <si>
    <t>originäres Aufkommen Finanzämter (Zusatzbetrag)</t>
  </si>
  <si>
    <t>Datum:</t>
  </si>
  <si>
    <t>Landesanteil; bei Zahlung an Bund mit negativem Vorzeichen</t>
  </si>
  <si>
    <t>Landesanteil; bei Zahlung vom Bund mit positivem Vorzeichen</t>
  </si>
  <si>
    <t>Landesanteil; bei Zufluss positives Vorzeichen</t>
  </si>
  <si>
    <t>Landesanteil; bei Abfluss negatives Vorzeichen; bei Zufluss positives Vorzeichen</t>
  </si>
  <si>
    <t>Über Einfuhrumsatzsteuer-Abrechnung</t>
  </si>
  <si>
    <t>Bei Abfluss/Zufluss negatives/positives Vorzeihen; vorbelegt mit "0" wg. Datenbankimport</t>
  </si>
  <si>
    <t>Bei Zufluss positives Vorzeichen; vorbelegt mit "0" wg. Datenbankimport</t>
  </si>
  <si>
    <t>Bei Abzug vom Korrekturposten negativem Vorzeichen</t>
  </si>
  <si>
    <t>BIENE (einschließlich GrErwSt BY altes Recht) zuzüglich Zusatzbetrag manuell</t>
  </si>
  <si>
    <t>BY: BIENE / MV: manuell / NI: BIENE zuzüglich Zusatzbetrag manuell</t>
  </si>
  <si>
    <t>zzgl. Renteneinkünfte von beschränkt Steuerpflichtigen</t>
  </si>
  <si>
    <t>I.+II.101</t>
  </si>
  <si>
    <t>I.+II.102</t>
  </si>
  <si>
    <t>Renteneinkünfte von beschränkt Steuerpflichtigen</t>
  </si>
  <si>
    <t>Steuerabzug nach § 48 EStG - zur Lohnsteuer</t>
  </si>
  <si>
    <t>Steuerabzug nach § 48 EStG - zur Einkommensteuer</t>
  </si>
  <si>
    <t>Steuerabzug nach § 48 EStG - zur Körperschaftsteuer</t>
  </si>
  <si>
    <t>Sportwettensteuer</t>
  </si>
  <si>
    <t>zzgl. USt-Beträge § 1 Abs. 2 ff. FAG</t>
  </si>
  <si>
    <t>USt-Beträge § 1 Abs. 2 ff. FAG (Land)</t>
  </si>
  <si>
    <t>USt-Beträge § 1 Abs. 2 ff. FAG (Gemeinden)</t>
  </si>
  <si>
    <t>örtliches Aufkommen Sportwettensteuer</t>
  </si>
  <si>
    <t>Zerlegung Sportwettensteuer</t>
  </si>
  <si>
    <t>III.450</t>
  </si>
  <si>
    <t>III.451</t>
  </si>
  <si>
    <t>örtliches Aufkommen Online-Pokersteuer</t>
  </si>
  <si>
    <t>III.452</t>
  </si>
  <si>
    <t>Zerlegung Online-Pokersteuer</t>
  </si>
  <si>
    <t>III.460</t>
  </si>
  <si>
    <t>Virtuelle Automatensteuer</t>
  </si>
  <si>
    <t>III.461</t>
  </si>
  <si>
    <t>örtliches Aufkommen virtuelle Automatensteuer</t>
  </si>
  <si>
    <t>III.462</t>
  </si>
  <si>
    <t>Zerlegung virtuelle Automatensteuer</t>
  </si>
  <si>
    <t>III.431</t>
  </si>
  <si>
    <t>Sportwettensteuer (örtliches Aufkommen)</t>
  </si>
  <si>
    <t>Virtuelle Automatensteuer (örtliches Aufkommen)</t>
  </si>
  <si>
    <t>BIENE oder manuell (Vorrang BIENE)</t>
  </si>
  <si>
    <t>zzgl. Steuern nach §§ 50, 50a EStG</t>
  </si>
  <si>
    <t>Steuern nach §§ 50, 50a EStG</t>
  </si>
  <si>
    <t>Online-Pokersteuer (örtliches Aufkommen)</t>
  </si>
  <si>
    <t>058</t>
  </si>
  <si>
    <t>III.432</t>
  </si>
  <si>
    <t>Zerlegung Lotteriesteuer ausländischer Anbieter</t>
  </si>
  <si>
    <t>III.431Zus</t>
  </si>
  <si>
    <t>Online-Pokersteuer</t>
  </si>
  <si>
    <t>zzgl. Steuern nach §§ 50, 50a EStG und § 10 StAbwG</t>
  </si>
  <si>
    <t>Steuern nach §§ 50, 50a EStG und § 10 StAbwG</t>
  </si>
  <si>
    <t>FKA</t>
  </si>
  <si>
    <t xml:space="preserve">Gemeindesteuern der Stadtstaaten - Grundsteuer </t>
  </si>
  <si>
    <t xml:space="preserve">Gemeindesteuern der Stadtstaaten - Gewerbesteuer brutto </t>
  </si>
  <si>
    <t>Gemeindesteuern der Stadtstaaten - sonstige Gemeindesteuern</t>
  </si>
  <si>
    <t xml:space="preserve">Erstattungen von Zinsen § 233a AO - zur Einkommen-/Lohnsteuer </t>
  </si>
  <si>
    <t xml:space="preserve">Nachzahlungen von Zinsen § 233 AO - zur Einkommen-/Lohnsteuer </t>
  </si>
  <si>
    <t>Länderanteil Umsatzsteuer gem. § 1 Abs. 1 FAG (v.H.)</t>
  </si>
  <si>
    <t>Gemeindeanteil Umsatzsteuer gem. § 1 Abs. 1 FAG (v.H.)</t>
  </si>
  <si>
    <t>Ablieferungssatz Bundesanteil gem. § 1 Abs. 1 Erste VO FAG (v.H.)</t>
  </si>
  <si>
    <t>landesspezifischer Bundesanteil gem. § 1 Abs. 1 Erste VO FAG (v.H.)</t>
  </si>
  <si>
    <t>Eingabefelder</t>
  </si>
  <si>
    <t>062</t>
  </si>
  <si>
    <t>Online-Casinospielsteuer</t>
  </si>
  <si>
    <t>III.620</t>
  </si>
  <si>
    <t>örtliches Aufkommen Lotteriesteuer ausländischer Anbieter</t>
  </si>
  <si>
    <t>III.433</t>
  </si>
  <si>
    <t>Aufkommen ausländischer Anbieter zur Lotteriesteuer (ist im BIENE-Wert enthalten)</t>
  </si>
  <si>
    <t>Lotteriesteuer (örtliches Aufkommen)</t>
  </si>
  <si>
    <t>BIENE zzgl. Zusatzbetrag manuell abzgl. Aufkommen ausländischer Anbieter manuell</t>
  </si>
  <si>
    <t>örtliches Aufkommen Lotteriesteuer inländischer Anbieter</t>
  </si>
  <si>
    <t>Lotteriesteuer ausländischer Anbieter (örtliches Aufkommen Hessen)</t>
  </si>
  <si>
    <t>MinStG</t>
  </si>
  <si>
    <t>I.550</t>
  </si>
  <si>
    <t>Mindeststeuer  Aufkommen Finanzämter</t>
  </si>
  <si>
    <t>Mindeststeuer</t>
  </si>
  <si>
    <t>019</t>
  </si>
  <si>
    <t>I.551</t>
  </si>
  <si>
    <t xml:space="preserve">     originäres Aufkommen Finanzämter</t>
  </si>
  <si>
    <t xml:space="preserve">  BIENE </t>
  </si>
  <si>
    <t>Berlin</t>
  </si>
  <si>
    <t>Januar</t>
  </si>
  <si>
    <t>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</si>
</sst>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\ _€_-;\-* #,##0.00\ _€_-;_-* &quot;-&quot;??\ _€_-;_-@_-"/>
    <numFmt numFmtId="165" formatCode="#,##0;\-#,##0;\-"/>
    <numFmt numFmtId="166" formatCode="0.0"/>
    <numFmt numFmtId="167" formatCode="#,##0.00000000"/>
    <numFmt numFmtId="168" formatCode="dd/mm/yy;@"/>
    <numFmt numFmtId="169" formatCode="#,##0.0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u/>
      <sz val="16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b/>
      <u/>
      <sz val="11"/>
      <name val="Arial"/>
      <family val="2"/>
    </font>
    <font>
      <b/>
      <sz val="11"/>
      <name val="Arial"/>
      <family val="2"/>
    </font>
    <font>
      <sz val="9"/>
      <color theme="0" tint="-0.499984740745262"/>
      <name val="Arial"/>
      <family val="2"/>
    </font>
    <font>
      <i/>
      <sz val="8"/>
      <color theme="0" tint="-0.499984740745262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i/>
      <sz val="8"/>
      <name val="Arial"/>
      <family val="2"/>
    </font>
    <font>
      <i/>
      <sz val="9"/>
      <color theme="0" tint="-0.499984740745262"/>
      <name val="Arial"/>
      <family val="2"/>
    </font>
    <font>
      <b/>
      <u/>
      <sz val="14"/>
      <name val="Arial"/>
      <family val="2"/>
    </font>
    <font>
      <b/>
      <sz val="14"/>
      <name val="Arial"/>
      <family val="2"/>
    </font>
    <font>
      <b/>
      <i/>
      <sz val="8"/>
      <name val="Arial"/>
      <family val="2"/>
    </font>
    <font>
      <b/>
      <sz val="9"/>
      <color rgb="FFC00000"/>
      <name val="Arial"/>
      <family val="2"/>
    </font>
    <font>
      <sz val="10"/>
      <name val="Arial"/>
      <family val="2"/>
    </font>
    <font>
      <sz val="8"/>
      <name val="Calibri"/>
      <family val="2"/>
      <scheme val="minor"/>
    </font>
    <font>
      <b/>
      <sz val="9"/>
      <color theme="0" tint="-0.499984740745262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sz val="13"/>
      <color theme="1"/>
      <name val="Arial"/>
      <family val="2"/>
    </font>
    <font>
      <b/>
      <sz val="16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0"/>
      <color theme="1"/>
      <name val="Arial"/>
      <family val="2"/>
    </font>
    <font>
      <sz val="11"/>
      <color rgb="FFFF0000"/>
      <name val="Arial"/>
      <family val="2"/>
    </font>
    <font>
      <sz val="11"/>
      <color theme="0" tint="-0.499984740745262"/>
      <name val="Arial"/>
      <family val="2"/>
    </font>
    <font>
      <b/>
      <sz val="11"/>
      <color theme="0" tint="-0.499984740745262"/>
      <name val="Arial"/>
      <family val="2"/>
    </font>
    <font>
      <i/>
      <sz val="8"/>
      <color theme="1"/>
      <name val="Arial"/>
      <family val="2"/>
    </font>
    <font>
      <b/>
      <sz val="12"/>
      <color theme="1"/>
      <name val="Arial"/>
      <family val="2"/>
    </font>
    <font>
      <i/>
      <sz val="9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CD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ck">
        <color indexed="64"/>
      </bottom>
      <diagonal/>
    </border>
    <border>
      <left/>
      <right style="medium">
        <color indexed="64"/>
      </right>
      <top style="dotted">
        <color indexed="64"/>
      </top>
      <bottom style="thick">
        <color indexed="64"/>
      </bottom>
      <diagonal/>
    </border>
    <border>
      <left style="thin">
        <color indexed="64"/>
      </left>
      <right/>
      <top style="dotted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ck">
        <color indexed="64"/>
      </bottom>
      <diagonal/>
    </border>
    <border>
      <left/>
      <right/>
      <top style="dotted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dashed">
        <color auto="1"/>
      </top>
      <bottom style="dotted">
        <color indexed="64"/>
      </bottom>
      <diagonal/>
    </border>
    <border>
      <left style="thin">
        <color auto="1"/>
      </left>
      <right style="thin">
        <color indexed="64"/>
      </right>
      <top style="dashed">
        <color auto="1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dotted">
        <color indexed="64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dotted">
        <color indexed="64"/>
      </bottom>
      <diagonal/>
    </border>
    <border>
      <left/>
      <right style="medium">
        <color indexed="64"/>
      </right>
      <top style="dashed">
        <color indexed="64"/>
      </top>
      <bottom/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 style="medium">
        <color auto="1"/>
      </right>
      <top style="dotted">
        <color indexed="64"/>
      </top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/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/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thick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19" fillId="0" borderId="0" applyFill="0" applyBorder="0" applyProtection="0"/>
    <xf numFmtId="164" fontId="1" fillId="0" borderId="0" applyFont="0" applyFill="0" applyBorder="0" applyAlignment="0" applyProtection="0"/>
  </cellStyleXfs>
  <cellXfs count="601">
    <xf numFmtId="0" fontId="0" fillId="0" borderId="0" xfId="0"/>
    <xf numFmtId="0" fontId="23" fillId="0" borderId="0" xfId="0" applyFont="1"/>
    <xf numFmtId="0" fontId="23" fillId="0" borderId="9" xfId="0" applyFont="1" applyBorder="1" applyAlignment="1">
      <alignment horizontal="left" indent="37"/>
    </xf>
    <xf numFmtId="0" fontId="25" fillId="0" borderId="85" xfId="0" applyFont="1" applyBorder="1" applyAlignment="1">
      <alignment horizontal="center" vertical="center" wrapText="1"/>
    </xf>
    <xf numFmtId="0" fontId="25" fillId="0" borderId="90" xfId="0" applyFont="1" applyBorder="1" applyAlignment="1">
      <alignment wrapText="1"/>
    </xf>
    <xf numFmtId="0" fontId="5" fillId="0" borderId="112" xfId="0" applyFont="1" applyBorder="1"/>
    <xf numFmtId="0" fontId="5" fillId="0" borderId="114" xfId="0" applyFont="1" applyBorder="1"/>
    <xf numFmtId="0" fontId="5" fillId="0" borderId="115" xfId="0" applyFont="1" applyBorder="1"/>
    <xf numFmtId="0" fontId="5" fillId="0" borderId="116" xfId="0" applyFont="1" applyBorder="1"/>
    <xf numFmtId="0" fontId="5" fillId="0" borderId="113" xfId="0" applyFont="1" applyBorder="1"/>
    <xf numFmtId="38" fontId="3" fillId="0" borderId="0" xfId="0" applyNumberFormat="1" applyFont="1" applyAlignment="1">
      <alignment horizontal="centerContinuous"/>
    </xf>
    <xf numFmtId="38" fontId="22" fillId="0" borderId="57" xfId="0" applyNumberFormat="1" applyFont="1" applyBorder="1" applyAlignment="1">
      <alignment horizontal="right" indent="1"/>
    </xf>
    <xf numFmtId="0" fontId="23" fillId="0" borderId="0" xfId="0" applyFont="1" applyAlignment="1">
      <alignment horizontal="centerContinuous"/>
    </xf>
    <xf numFmtId="0" fontId="24" fillId="0" borderId="0" xfId="0" applyFont="1" applyAlignment="1">
      <alignment horizontal="centerContinuous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Continuous"/>
    </xf>
    <xf numFmtId="38" fontId="4" fillId="0" borderId="0" xfId="0" applyNumberFormat="1" applyFont="1" applyAlignment="1">
      <alignment horizontal="centerContinuous"/>
    </xf>
    <xf numFmtId="0" fontId="5" fillId="0" borderId="0" xfId="0" applyFont="1" applyAlignment="1">
      <alignment horizontal="centerContinuous"/>
    </xf>
    <xf numFmtId="0" fontId="6" fillId="0" borderId="0" xfId="0" applyFont="1" applyAlignment="1">
      <alignment horizontal="centerContinuous"/>
    </xf>
    <xf numFmtId="0" fontId="4" fillId="0" borderId="1" xfId="0" applyFont="1" applyBorder="1" applyAlignment="1">
      <alignment horizontal="left"/>
    </xf>
    <xf numFmtId="0" fontId="4" fillId="0" borderId="1" xfId="0" applyFont="1" applyBorder="1"/>
    <xf numFmtId="38" fontId="4" fillId="0" borderId="2" xfId="0" applyNumberFormat="1" applyFont="1" applyBorder="1" applyAlignment="1">
      <alignment horizontal="centerContinuous"/>
    </xf>
    <xf numFmtId="38" fontId="4" fillId="0" borderId="3" xfId="0" applyNumberFormat="1" applyFont="1" applyBorder="1" applyAlignment="1">
      <alignment horizontal="centerContinuous"/>
    </xf>
    <xf numFmtId="0" fontId="4" fillId="0" borderId="1" xfId="0" applyFont="1" applyBorder="1" applyAlignment="1">
      <alignment horizontal="center"/>
    </xf>
    <xf numFmtId="38" fontId="4" fillId="0" borderId="4" xfId="0" applyNumberFormat="1" applyFont="1" applyBorder="1" applyAlignment="1">
      <alignment horizontal="centerContinuous"/>
    </xf>
    <xf numFmtId="0" fontId="4" fillId="0" borderId="5" xfId="0" applyFont="1" applyBorder="1" applyAlignment="1">
      <alignment horizontal="left" vertical="center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/>
    <xf numFmtId="38" fontId="4" fillId="0" borderId="6" xfId="0" applyNumberFormat="1" applyFont="1" applyBorder="1" applyAlignment="1">
      <alignment horizontal="centerContinuous"/>
    </xf>
    <xf numFmtId="38" fontId="4" fillId="0" borderId="7" xfId="0" applyNumberFormat="1" applyFont="1" applyBorder="1" applyAlignment="1">
      <alignment horizontal="centerContinuous"/>
    </xf>
    <xf numFmtId="0" fontId="4" fillId="0" borderId="5" xfId="0" applyFont="1" applyBorder="1" applyAlignment="1">
      <alignment horizontal="left"/>
    </xf>
    <xf numFmtId="0" fontId="4" fillId="0" borderId="8" xfId="0" applyFont="1" applyBorder="1"/>
    <xf numFmtId="38" fontId="4" fillId="0" borderId="9" xfId="0" quotePrefix="1" applyNumberFormat="1" applyFont="1" applyBorder="1" applyAlignment="1">
      <alignment horizontal="centerContinuous"/>
    </xf>
    <xf numFmtId="38" fontId="4" fillId="0" borderId="10" xfId="0" applyNumberFormat="1" applyFont="1" applyBorder="1" applyAlignment="1">
      <alignment horizontal="centerContinuous"/>
    </xf>
    <xf numFmtId="38" fontId="4" fillId="0" borderId="9" xfId="0" applyNumberFormat="1" applyFont="1" applyBorder="1" applyAlignment="1">
      <alignment horizontal="centerContinuous"/>
    </xf>
    <xf numFmtId="38" fontId="4" fillId="0" borderId="11" xfId="0" applyNumberFormat="1" applyFont="1" applyBorder="1" applyAlignment="1">
      <alignment horizontal="centerContinuous"/>
    </xf>
    <xf numFmtId="38" fontId="4" fillId="0" borderId="13" xfId="0" applyNumberFormat="1" applyFont="1" applyBorder="1" applyAlignment="1">
      <alignment horizontal="center" vertical="center"/>
    </xf>
    <xf numFmtId="38" fontId="4" fillId="0" borderId="7" xfId="0" applyNumberFormat="1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38" fontId="4" fillId="0" borderId="4" xfId="0" applyNumberFormat="1" applyFont="1" applyBorder="1" applyAlignment="1">
      <alignment horizontal="center" vertical="center"/>
    </xf>
    <xf numFmtId="0" fontId="5" fillId="0" borderId="14" xfId="0" applyFont="1" applyBorder="1" applyAlignment="1">
      <alignment horizontal="right" wrapText="1"/>
    </xf>
    <xf numFmtId="38" fontId="4" fillId="0" borderId="15" xfId="0" applyNumberFormat="1" applyFont="1" applyBorder="1" applyAlignment="1">
      <alignment horizontal="center" vertical="center"/>
    </xf>
    <xf numFmtId="14" fontId="4" fillId="0" borderId="16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right" wrapText="1"/>
    </xf>
    <xf numFmtId="0" fontId="4" fillId="0" borderId="8" xfId="0" applyFont="1" applyBorder="1" applyAlignment="1">
      <alignment horizontal="left"/>
    </xf>
    <xf numFmtId="0" fontId="4" fillId="0" borderId="18" xfId="0" applyFont="1" applyBorder="1"/>
    <xf numFmtId="38" fontId="4" fillId="0" borderId="9" xfId="0" applyNumberFormat="1" applyFont="1" applyBorder="1" applyAlignment="1">
      <alignment horizontal="center" vertical="center"/>
    </xf>
    <xf numFmtId="38" fontId="4" fillId="0" borderId="11" xfId="0" applyNumberFormat="1" applyFont="1" applyBorder="1" applyAlignment="1">
      <alignment horizontal="center" vertical="center"/>
    </xf>
    <xf numFmtId="0" fontId="5" fillId="0" borderId="19" xfId="0" applyFont="1" applyBorder="1" applyAlignment="1">
      <alignment horizontal="center"/>
    </xf>
    <xf numFmtId="0" fontId="4" fillId="0" borderId="2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/>
    </xf>
    <xf numFmtId="0" fontId="4" fillId="0" borderId="22" xfId="0" applyFont="1" applyBorder="1" applyAlignment="1">
      <alignment horizontal="center" vertical="center"/>
    </xf>
    <xf numFmtId="38" fontId="4" fillId="0" borderId="23" xfId="0" applyNumberFormat="1" applyFont="1" applyBorder="1" applyAlignment="1">
      <alignment horizontal="center" vertical="center"/>
    </xf>
    <xf numFmtId="0" fontId="7" fillId="2" borderId="24" xfId="0" applyFont="1" applyFill="1" applyBorder="1" applyAlignment="1">
      <alignment horizontal="left" vertical="center"/>
    </xf>
    <xf numFmtId="0" fontId="16" fillId="2" borderId="25" xfId="0" applyFont="1" applyFill="1" applyBorder="1" applyAlignment="1">
      <alignment vertical="center"/>
    </xf>
    <xf numFmtId="0" fontId="8" fillId="0" borderId="28" xfId="0" applyFont="1" applyBorder="1" applyAlignment="1">
      <alignment horizontal="left" vertical="center"/>
    </xf>
    <xf numFmtId="0" fontId="8" fillId="0" borderId="24" xfId="0" applyFont="1" applyBorder="1" applyAlignment="1">
      <alignment horizontal="left" vertical="center" indent="1"/>
    </xf>
    <xf numFmtId="0" fontId="4" fillId="0" borderId="24" xfId="0" applyFont="1" applyBorder="1" applyAlignment="1">
      <alignment horizontal="left"/>
    </xf>
    <xf numFmtId="0" fontId="4" fillId="0" borderId="24" xfId="0" applyFont="1" applyBorder="1" applyAlignment="1">
      <alignment horizontal="left" indent="2"/>
    </xf>
    <xf numFmtId="0" fontId="13" fillId="0" borderId="24" xfId="0" applyFont="1" applyBorder="1" applyAlignment="1">
      <alignment horizontal="left" indent="1"/>
    </xf>
    <xf numFmtId="0" fontId="13" fillId="0" borderId="24" xfId="0" applyFont="1" applyBorder="1" applyAlignment="1">
      <alignment horizontal="left" indent="5"/>
    </xf>
    <xf numFmtId="0" fontId="13" fillId="0" borderId="34" xfId="0" applyFont="1" applyBorder="1" applyAlignment="1">
      <alignment horizontal="left" indent="5"/>
    </xf>
    <xf numFmtId="0" fontId="4" fillId="0" borderId="60" xfId="0" applyFont="1" applyBorder="1" applyAlignment="1">
      <alignment horizontal="left"/>
    </xf>
    <xf numFmtId="0" fontId="4" fillId="0" borderId="60" xfId="0" applyFont="1" applyBorder="1" applyAlignment="1">
      <alignment horizontal="left" indent="2"/>
    </xf>
    <xf numFmtId="0" fontId="4" fillId="0" borderId="24" xfId="0" applyFont="1" applyBorder="1" applyAlignment="1">
      <alignment horizontal="left" wrapText="1"/>
    </xf>
    <xf numFmtId="0" fontId="13" fillId="0" borderId="34" xfId="0" applyFont="1" applyBorder="1" applyAlignment="1">
      <alignment horizontal="left" indent="1"/>
    </xf>
    <xf numFmtId="0" fontId="4" fillId="0" borderId="34" xfId="0" applyFont="1" applyBorder="1" applyAlignment="1">
      <alignment horizontal="left" indent="2"/>
    </xf>
    <xf numFmtId="0" fontId="8" fillId="0" borderId="24" xfId="0" applyFont="1" applyBorder="1" applyAlignment="1">
      <alignment horizontal="left" vertical="center"/>
    </xf>
    <xf numFmtId="0" fontId="8" fillId="0" borderId="97" xfId="0" applyFont="1" applyBorder="1" applyAlignment="1">
      <alignment horizontal="left" vertical="center" indent="1"/>
    </xf>
    <xf numFmtId="0" fontId="4" fillId="0" borderId="103" xfId="0" applyFont="1" applyBorder="1" applyAlignment="1">
      <alignment horizontal="left" indent="2"/>
    </xf>
    <xf numFmtId="0" fontId="13" fillId="0" borderId="102" xfId="0" applyFont="1" applyBorder="1" applyAlignment="1">
      <alignment horizontal="left" indent="5"/>
    </xf>
    <xf numFmtId="0" fontId="13" fillId="0" borderId="28" xfId="0" applyFont="1" applyBorder="1" applyAlignment="1">
      <alignment horizontal="left" indent="5"/>
    </xf>
    <xf numFmtId="0" fontId="4" fillId="0" borderId="72" xfId="0" applyFont="1" applyBorder="1" applyAlignment="1">
      <alignment horizontal="left" indent="2"/>
    </xf>
    <xf numFmtId="0" fontId="13" fillId="0" borderId="46" xfId="0" applyFont="1" applyBorder="1" applyAlignment="1">
      <alignment horizontal="left" indent="1"/>
    </xf>
    <xf numFmtId="0" fontId="13" fillId="0" borderId="47" xfId="0" applyFont="1" applyBorder="1" applyAlignment="1">
      <alignment horizontal="left" indent="5"/>
    </xf>
    <xf numFmtId="0" fontId="16" fillId="2" borderId="24" xfId="0" applyFont="1" applyFill="1" applyBorder="1" applyAlignment="1">
      <alignment vertical="center"/>
    </xf>
    <xf numFmtId="0" fontId="8" fillId="0" borderId="17" xfId="0" applyFont="1" applyBorder="1" applyAlignment="1">
      <alignment horizontal="left"/>
    </xf>
    <xf numFmtId="0" fontId="8" fillId="0" borderId="17" xfId="0" applyFont="1" applyBorder="1" applyAlignment="1">
      <alignment horizontal="left" indent="1"/>
    </xf>
    <xf numFmtId="0" fontId="8" fillId="0" borderId="24" xfId="0" applyFont="1" applyBorder="1" applyAlignment="1">
      <alignment horizontal="left" wrapText="1"/>
    </xf>
    <xf numFmtId="0" fontId="8" fillId="0" borderId="39" xfId="0" applyFont="1" applyBorder="1" applyAlignment="1">
      <alignment horizontal="left" wrapText="1" indent="1"/>
    </xf>
    <xf numFmtId="0" fontId="13" fillId="0" borderId="24" xfId="0" applyFont="1" applyBorder="1" applyAlignment="1">
      <alignment horizontal="left" indent="4"/>
    </xf>
    <xf numFmtId="0" fontId="13" fillId="0" borderId="60" xfId="0" applyFont="1" applyBorder="1" applyAlignment="1">
      <alignment horizontal="left" indent="1"/>
    </xf>
    <xf numFmtId="0" fontId="13" fillId="0" borderId="60" xfId="0" applyFont="1" applyBorder="1" applyAlignment="1">
      <alignment horizontal="left" indent="4"/>
    </xf>
    <xf numFmtId="0" fontId="8" fillId="0" borderId="66" xfId="0" applyFont="1" applyBorder="1" applyAlignment="1">
      <alignment horizontal="left" vertical="center"/>
    </xf>
    <xf numFmtId="0" fontId="8" fillId="4" borderId="67" xfId="0" applyFont="1" applyFill="1" applyBorder="1" applyAlignment="1">
      <alignment horizontal="left" vertical="center" indent="1"/>
    </xf>
    <xf numFmtId="0" fontId="13" fillId="0" borderId="24" xfId="0" applyFont="1" applyBorder="1" applyAlignment="1">
      <alignment horizontal="left"/>
    </xf>
    <xf numFmtId="0" fontId="13" fillId="0" borderId="60" xfId="0" applyFont="1" applyBorder="1" applyAlignment="1">
      <alignment horizontal="left"/>
    </xf>
    <xf numFmtId="0" fontId="16" fillId="2" borderId="28" xfId="0" applyFont="1" applyFill="1" applyBorder="1" applyAlignment="1">
      <alignment vertical="center"/>
    </xf>
    <xf numFmtId="0" fontId="4" fillId="0" borderId="24" xfId="0" applyFont="1" applyBorder="1" applyAlignment="1">
      <alignment horizontal="left" indent="1"/>
    </xf>
    <xf numFmtId="0" fontId="4" fillId="0" borderId="35" xfId="0" applyFont="1" applyBorder="1" applyAlignment="1">
      <alignment horizontal="left" wrapText="1"/>
    </xf>
    <xf numFmtId="0" fontId="4" fillId="0" borderId="35" xfId="0" applyFont="1" applyBorder="1" applyAlignment="1">
      <alignment horizontal="left" indent="1"/>
    </xf>
    <xf numFmtId="0" fontId="8" fillId="4" borderId="71" xfId="0" applyFont="1" applyFill="1" applyBorder="1" applyAlignment="1">
      <alignment horizontal="left" vertical="center"/>
    </xf>
    <xf numFmtId="0" fontId="8" fillId="4" borderId="71" xfId="0" applyFont="1" applyFill="1" applyBorder="1" applyAlignment="1">
      <alignment horizontal="left" vertical="center" indent="1"/>
    </xf>
    <xf numFmtId="0" fontId="8" fillId="4" borderId="76" xfId="0" applyFont="1" applyFill="1" applyBorder="1" applyAlignment="1">
      <alignment horizontal="left" vertical="center"/>
    </xf>
    <xf numFmtId="0" fontId="8" fillId="4" borderId="76" xfId="0" applyFont="1" applyFill="1" applyBorder="1" applyAlignment="1">
      <alignment horizontal="left" vertical="center" indent="1"/>
    </xf>
    <xf numFmtId="0" fontId="8" fillId="4" borderId="80" xfId="0" applyFont="1" applyFill="1" applyBorder="1" applyAlignment="1">
      <alignment horizontal="left" vertical="center"/>
    </xf>
    <xf numFmtId="0" fontId="8" fillId="4" borderId="80" xfId="0" applyFont="1" applyFill="1" applyBorder="1" applyAlignment="1">
      <alignment horizontal="left" vertical="center" indent="1"/>
    </xf>
    <xf numFmtId="0" fontId="7" fillId="2" borderId="5" xfId="0" applyFont="1" applyFill="1" applyBorder="1" applyAlignment="1">
      <alignment horizontal="left" vertical="center"/>
    </xf>
    <xf numFmtId="0" fontId="17" fillId="0" borderId="28" xfId="0" applyFont="1" applyBorder="1" applyAlignment="1">
      <alignment horizontal="left" vertical="center" wrapText="1"/>
    </xf>
    <xf numFmtId="0" fontId="17" fillId="4" borderId="94" xfId="0" applyFont="1" applyFill="1" applyBorder="1" applyAlignment="1">
      <alignment horizontal="left" vertical="center" indent="1"/>
    </xf>
    <xf numFmtId="0" fontId="8" fillId="0" borderId="76" xfId="0" applyFont="1" applyBorder="1" applyAlignment="1">
      <alignment horizontal="left" vertical="center"/>
    </xf>
    <xf numFmtId="0" fontId="8" fillId="4" borderId="95" xfId="0" applyFont="1" applyFill="1" applyBorder="1" applyAlignment="1">
      <alignment horizontal="left" vertical="center" indent="1"/>
    </xf>
    <xf numFmtId="0" fontId="17" fillId="4" borderId="81" xfId="0" applyFont="1" applyFill="1" applyBorder="1" applyAlignment="1">
      <alignment horizontal="left" vertical="center"/>
    </xf>
    <xf numFmtId="0" fontId="17" fillId="4" borderId="104" xfId="0" applyFont="1" applyFill="1" applyBorder="1" applyAlignment="1">
      <alignment horizontal="left" vertical="center" indent="1"/>
    </xf>
    <xf numFmtId="0" fontId="4" fillId="0" borderId="60" xfId="0" applyFont="1" applyBorder="1" applyAlignment="1">
      <alignment horizontal="left" wrapText="1"/>
    </xf>
    <xf numFmtId="0" fontId="4" fillId="0" borderId="60" xfId="0" applyFont="1" applyBorder="1" applyAlignment="1">
      <alignment horizontal="left" indent="1"/>
    </xf>
    <xf numFmtId="0" fontId="23" fillId="0" borderId="9" xfId="0" applyFont="1" applyBorder="1" applyAlignment="1">
      <alignment horizontal="left" indent="1"/>
    </xf>
    <xf numFmtId="0" fontId="23" fillId="0" borderId="0" xfId="0" applyFont="1" applyAlignment="1">
      <alignment horizontal="left"/>
    </xf>
    <xf numFmtId="0" fontId="25" fillId="0" borderId="90" xfId="0" applyFont="1" applyBorder="1" applyAlignment="1">
      <alignment horizontal="center" vertical="center" wrapText="1"/>
    </xf>
    <xf numFmtId="0" fontId="5" fillId="0" borderId="6" xfId="0" applyFont="1" applyBorder="1"/>
    <xf numFmtId="0" fontId="5" fillId="0" borderId="94" xfId="0" applyFont="1" applyBorder="1"/>
    <xf numFmtId="0" fontId="5" fillId="0" borderId="99" xfId="0" applyFont="1" applyBorder="1"/>
    <xf numFmtId="0" fontId="5" fillId="0" borderId="98" xfId="0" applyFont="1" applyBorder="1"/>
    <xf numFmtId="0" fontId="5" fillId="0" borderId="10" xfId="0" applyFont="1" applyBorder="1"/>
    <xf numFmtId="0" fontId="5" fillId="0" borderId="0" xfId="0" applyFont="1"/>
    <xf numFmtId="0" fontId="5" fillId="0" borderId="9" xfId="0" applyFont="1" applyBorder="1"/>
    <xf numFmtId="0" fontId="5" fillId="0" borderId="9" xfId="0" applyFont="1" applyBorder="1" applyAlignment="1">
      <alignment wrapText="1"/>
    </xf>
    <xf numFmtId="0" fontId="12" fillId="0" borderId="0" xfId="0" applyFont="1"/>
    <xf numFmtId="0" fontId="12" fillId="0" borderId="0" xfId="0" applyFont="1" applyAlignment="1">
      <alignment horizontal="left"/>
    </xf>
    <xf numFmtId="0" fontId="12" fillId="0" borderId="9" xfId="0" applyFont="1" applyBorder="1" applyAlignment="1">
      <alignment horizontal="left" indent="37"/>
    </xf>
    <xf numFmtId="0" fontId="12" fillId="0" borderId="9" xfId="0" applyFont="1" applyBorder="1" applyAlignment="1">
      <alignment horizontal="left" indent="1"/>
    </xf>
    <xf numFmtId="0" fontId="5" fillId="0" borderId="6" xfId="0" applyFont="1" applyBorder="1" applyAlignment="1">
      <alignment wrapText="1"/>
    </xf>
    <xf numFmtId="0" fontId="5" fillId="0" borderId="112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25" fillId="0" borderId="85" xfId="0" applyFont="1" applyBorder="1" applyAlignment="1">
      <alignment horizontal="center" vertical="center"/>
    </xf>
    <xf numFmtId="0" fontId="25" fillId="0" borderId="106" xfId="0" applyFont="1" applyBorder="1" applyAlignment="1">
      <alignment horizontal="center" vertical="center" wrapText="1"/>
    </xf>
    <xf numFmtId="0" fontId="25" fillId="0" borderId="110" xfId="0" applyFont="1" applyBorder="1" applyAlignment="1">
      <alignment horizontal="center" vertical="center" wrapText="1"/>
    </xf>
    <xf numFmtId="0" fontId="25" fillId="0" borderId="11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wrapText="1" indent="1"/>
    </xf>
    <xf numFmtId="0" fontId="5" fillId="0" borderId="94" xfId="0" applyFont="1" applyBorder="1" applyAlignment="1">
      <alignment horizontal="left" wrapText="1" indent="1"/>
    </xf>
    <xf numFmtId="0" fontId="5" fillId="0" borderId="6" xfId="0" applyFont="1" applyBorder="1" applyAlignment="1">
      <alignment horizontal="left" vertical="center" wrapText="1" indent="1"/>
    </xf>
    <xf numFmtId="0" fontId="5" fillId="0" borderId="10" xfId="0" applyFont="1" applyBorder="1" applyAlignment="1">
      <alignment horizontal="left" wrapText="1" indent="1"/>
    </xf>
    <xf numFmtId="0" fontId="5" fillId="0" borderId="6" xfId="0" applyFont="1" applyBorder="1" applyAlignment="1">
      <alignment horizontal="left" indent="1"/>
    </xf>
    <xf numFmtId="0" fontId="5" fillId="0" borderId="94" xfId="0" applyFont="1" applyBorder="1" applyAlignment="1">
      <alignment horizontal="left" indent="1"/>
    </xf>
    <xf numFmtId="0" fontId="5" fillId="0" borderId="99" xfId="0" applyFont="1" applyBorder="1" applyAlignment="1">
      <alignment horizontal="left" indent="1"/>
    </xf>
    <xf numFmtId="0" fontId="5" fillId="0" borderId="98" xfId="0" applyFont="1" applyBorder="1" applyAlignment="1">
      <alignment horizontal="left" indent="1"/>
    </xf>
    <xf numFmtId="0" fontId="5" fillId="0" borderId="10" xfId="0" applyFont="1" applyBorder="1" applyAlignment="1">
      <alignment horizontal="left" indent="1"/>
    </xf>
    <xf numFmtId="0" fontId="5" fillId="0" borderId="117" xfId="0" applyFont="1" applyBorder="1"/>
    <xf numFmtId="0" fontId="5" fillId="0" borderId="118" xfId="0" applyFont="1" applyBorder="1"/>
    <xf numFmtId="0" fontId="5" fillId="0" borderId="118" xfId="0" applyFont="1" applyBorder="1" applyAlignment="1">
      <alignment horizontal="left" indent="1"/>
    </xf>
    <xf numFmtId="0" fontId="5" fillId="0" borderId="0" xfId="0" applyFont="1" applyAlignment="1">
      <alignment vertical="center"/>
    </xf>
    <xf numFmtId="4" fontId="5" fillId="0" borderId="0" xfId="0" applyNumberFormat="1" applyFont="1" applyAlignment="1">
      <alignment vertical="center"/>
    </xf>
    <xf numFmtId="0" fontId="5" fillId="0" borderId="120" xfId="0" applyFont="1" applyBorder="1" applyAlignment="1">
      <alignment vertical="center"/>
    </xf>
    <xf numFmtId="0" fontId="5" fillId="0" borderId="121" xfId="0" applyFont="1" applyBorder="1" applyAlignment="1">
      <alignment vertical="center"/>
    </xf>
    <xf numFmtId="0" fontId="5" fillId="0" borderId="122" xfId="0" applyFont="1" applyBorder="1" applyAlignment="1">
      <alignment horizontal="left" vertical="center" wrapText="1" indent="1"/>
    </xf>
    <xf numFmtId="0" fontId="5" fillId="0" borderId="123" xfId="0" applyFont="1" applyBorder="1" applyAlignment="1">
      <alignment vertical="center"/>
    </xf>
    <xf numFmtId="0" fontId="5" fillId="0" borderId="124" xfId="0" applyFont="1" applyBorder="1" applyAlignment="1">
      <alignment vertical="center"/>
    </xf>
    <xf numFmtId="0" fontId="5" fillId="0" borderId="58" xfId="0" applyFont="1" applyBorder="1" applyAlignment="1">
      <alignment horizontal="left" vertical="center" wrapText="1" indent="1"/>
    </xf>
    <xf numFmtId="0" fontId="5" fillId="0" borderId="125" xfId="0" applyFont="1" applyBorder="1" applyAlignment="1">
      <alignment vertical="center"/>
    </xf>
    <xf numFmtId="0" fontId="5" fillId="0" borderId="126" xfId="0" applyFont="1" applyBorder="1" applyAlignment="1">
      <alignment vertical="center"/>
    </xf>
    <xf numFmtId="0" fontId="5" fillId="0" borderId="127" xfId="0" applyFont="1" applyBorder="1" applyAlignment="1">
      <alignment horizontal="left" vertical="center" wrapText="1" indent="1"/>
    </xf>
    <xf numFmtId="0" fontId="12" fillId="0" borderId="128" xfId="0" applyFont="1" applyBorder="1"/>
    <xf numFmtId="0" fontId="12" fillId="0" borderId="20" xfId="0" applyFont="1" applyBorder="1"/>
    <xf numFmtId="0" fontId="12" fillId="0" borderId="52" xfId="0" applyFont="1" applyBorder="1"/>
    <xf numFmtId="0" fontId="23" fillId="0" borderId="128" xfId="0" applyFont="1" applyBorder="1"/>
    <xf numFmtId="0" fontId="23" fillId="0" borderId="20" xfId="0" applyFont="1" applyBorder="1"/>
    <xf numFmtId="0" fontId="23" fillId="0" borderId="52" xfId="0" applyFont="1" applyBorder="1"/>
    <xf numFmtId="0" fontId="23" fillId="0" borderId="132" xfId="0" applyFont="1" applyBorder="1" applyAlignment="1">
      <alignment horizontal="right" indent="1"/>
    </xf>
    <xf numFmtId="0" fontId="23" fillId="0" borderId="0" xfId="0" applyFont="1" applyAlignment="1">
      <alignment horizontal="right" indent="1"/>
    </xf>
    <xf numFmtId="0" fontId="23" fillId="0" borderId="53" xfId="0" applyFont="1" applyBorder="1" applyAlignment="1">
      <alignment horizontal="right" indent="1"/>
    </xf>
    <xf numFmtId="0" fontId="25" fillId="0" borderId="132" xfId="0" applyFont="1" applyBorder="1" applyAlignment="1">
      <alignment horizontal="left"/>
    </xf>
    <xf numFmtId="0" fontId="25" fillId="0" borderId="0" xfId="0" applyFont="1" applyAlignment="1">
      <alignment horizontal="left"/>
    </xf>
    <xf numFmtId="0" fontId="25" fillId="0" borderId="53" xfId="0" applyFont="1" applyBorder="1" applyAlignment="1">
      <alignment horizontal="left"/>
    </xf>
    <xf numFmtId="0" fontId="25" fillId="0" borderId="129" xfId="0" applyFont="1" applyBorder="1" applyAlignment="1">
      <alignment horizontal="left"/>
    </xf>
    <xf numFmtId="49" fontId="25" fillId="0" borderId="130" xfId="0" applyNumberFormat="1" applyFont="1" applyBorder="1" applyAlignment="1">
      <alignment horizontal="left"/>
    </xf>
    <xf numFmtId="0" fontId="25" fillId="0" borderId="131" xfId="0" applyFont="1" applyBorder="1" applyAlignment="1">
      <alignment horizontal="left"/>
    </xf>
    <xf numFmtId="0" fontId="23" fillId="0" borderId="132" xfId="0" applyFont="1" applyBorder="1" applyAlignment="1">
      <alignment horizontal="right"/>
    </xf>
    <xf numFmtId="0" fontId="23" fillId="0" borderId="0" xfId="0" applyFont="1" applyAlignment="1">
      <alignment horizontal="right"/>
    </xf>
    <xf numFmtId="0" fontId="23" fillId="0" borderId="53" xfId="0" applyFont="1" applyBorder="1" applyAlignment="1">
      <alignment horizontal="right"/>
    </xf>
    <xf numFmtId="0" fontId="23" fillId="0" borderId="128" xfId="0" applyFont="1" applyBorder="1" applyAlignment="1">
      <alignment horizontal="left" indent="2"/>
    </xf>
    <xf numFmtId="0" fontId="23" fillId="0" borderId="20" xfId="0" applyFont="1" applyBorder="1" applyAlignment="1">
      <alignment horizontal="left" indent="2"/>
    </xf>
    <xf numFmtId="0" fontId="23" fillId="0" borderId="52" xfId="0" applyFont="1" applyBorder="1" applyAlignment="1">
      <alignment horizontal="left" indent="2"/>
    </xf>
    <xf numFmtId="38" fontId="3" fillId="0" borderId="0" xfId="0" applyNumberFormat="1" applyFont="1" applyAlignment="1">
      <alignment horizontal="left"/>
    </xf>
    <xf numFmtId="0" fontId="24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38" fontId="27" fillId="0" borderId="0" xfId="0" applyNumberFormat="1" applyFont="1" applyAlignment="1">
      <alignment horizontal="left"/>
    </xf>
    <xf numFmtId="168" fontId="22" fillId="0" borderId="59" xfId="0" applyNumberFormat="1" applyFont="1" applyBorder="1" applyAlignment="1">
      <alignment horizontal="left"/>
    </xf>
    <xf numFmtId="0" fontId="4" fillId="0" borderId="5" xfId="0" applyFont="1" applyBorder="1" applyAlignment="1">
      <alignment horizontal="left" indent="2"/>
    </xf>
    <xf numFmtId="0" fontId="5" fillId="4" borderId="24" xfId="0" applyFont="1" applyFill="1" applyBorder="1" applyAlignment="1">
      <alignment horizontal="left" indent="2"/>
    </xf>
    <xf numFmtId="0" fontId="5" fillId="4" borderId="60" xfId="0" applyFont="1" applyFill="1" applyBorder="1" applyAlignment="1">
      <alignment horizontal="left" indent="2"/>
    </xf>
    <xf numFmtId="0" fontId="5" fillId="0" borderId="12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4" fontId="5" fillId="7" borderId="92" xfId="0" applyNumberFormat="1" applyFont="1" applyFill="1" applyBorder="1" applyProtection="1">
      <protection locked="0"/>
    </xf>
    <xf numFmtId="4" fontId="5" fillId="7" borderId="7" xfId="0" applyNumberFormat="1" applyFont="1" applyFill="1" applyBorder="1" applyProtection="1">
      <protection locked="0"/>
    </xf>
    <xf numFmtId="4" fontId="5" fillId="7" borderId="15" xfId="0" applyNumberFormat="1" applyFont="1" applyFill="1" applyBorder="1" applyProtection="1">
      <protection locked="0"/>
    </xf>
    <xf numFmtId="4" fontId="5" fillId="7" borderId="16" xfId="0" applyNumberFormat="1" applyFont="1" applyFill="1" applyBorder="1" applyProtection="1">
      <protection locked="0"/>
    </xf>
    <xf numFmtId="4" fontId="5" fillId="7" borderId="92" xfId="0" applyNumberFormat="1" applyFont="1" applyFill="1" applyBorder="1" applyAlignment="1" applyProtection="1">
      <alignment vertical="center"/>
      <protection locked="0"/>
    </xf>
    <xf numFmtId="4" fontId="5" fillId="7" borderId="7" xfId="0" applyNumberFormat="1" applyFont="1" applyFill="1" applyBorder="1" applyAlignment="1" applyProtection="1">
      <alignment vertical="center"/>
      <protection locked="0"/>
    </xf>
    <xf numFmtId="4" fontId="5" fillId="7" borderId="101" xfId="0" applyNumberFormat="1" applyFont="1" applyFill="1" applyBorder="1" applyProtection="1">
      <protection locked="0"/>
    </xf>
    <xf numFmtId="4" fontId="5" fillId="7" borderId="11" xfId="0" applyNumberFormat="1" applyFont="1" applyFill="1" applyBorder="1" applyProtection="1">
      <protection locked="0"/>
    </xf>
    <xf numFmtId="0" fontId="8" fillId="0" borderId="106" xfId="0" applyFont="1" applyBorder="1" applyAlignment="1">
      <alignment horizontal="center" vertical="center" wrapText="1"/>
    </xf>
    <xf numFmtId="38" fontId="4" fillId="0" borderId="4" xfId="0" applyNumberFormat="1" applyFont="1" applyBorder="1"/>
    <xf numFmtId="0" fontId="5" fillId="2" borderId="24" xfId="0" applyFont="1" applyFill="1" applyBorder="1" applyAlignment="1">
      <alignment horizontal="right" vertical="center"/>
    </xf>
    <xf numFmtId="4" fontId="4" fillId="2" borderId="26" xfId="0" applyNumberFormat="1" applyFont="1" applyFill="1" applyBorder="1" applyAlignment="1">
      <alignment vertical="center"/>
    </xf>
    <xf numFmtId="4" fontId="4" fillId="2" borderId="27" xfId="0" applyNumberFormat="1" applyFont="1" applyFill="1" applyBorder="1" applyAlignment="1">
      <alignment vertical="center"/>
    </xf>
    <xf numFmtId="0" fontId="5" fillId="2" borderId="25" xfId="0" applyFont="1" applyFill="1" applyBorder="1" applyAlignment="1">
      <alignment horizontal="right" vertical="center"/>
    </xf>
    <xf numFmtId="165" fontId="4" fillId="2" borderId="26" xfId="0" applyNumberFormat="1" applyFont="1" applyFill="1" applyBorder="1" applyAlignment="1">
      <alignment vertical="center"/>
    </xf>
    <xf numFmtId="165" fontId="4" fillId="2" borderId="27" xfId="0" applyNumberFormat="1" applyFont="1" applyFill="1" applyBorder="1" applyAlignment="1">
      <alignment vertical="center"/>
    </xf>
    <xf numFmtId="0" fontId="5" fillId="0" borderId="24" xfId="0" quotePrefix="1" applyFont="1" applyBorder="1" applyAlignment="1">
      <alignment horizontal="center" vertical="center"/>
    </xf>
    <xf numFmtId="4" fontId="4" fillId="0" borderId="0" xfId="0" applyNumberFormat="1" applyFont="1" applyAlignment="1">
      <alignment vertical="center"/>
    </xf>
    <xf numFmtId="4" fontId="4" fillId="0" borderId="6" xfId="0" applyNumberFormat="1" applyFont="1" applyBorder="1" applyAlignment="1">
      <alignment vertical="center"/>
    </xf>
    <xf numFmtId="166" fontId="5" fillId="0" borderId="24" xfId="0" applyNumberFormat="1" applyFont="1" applyBorder="1" applyAlignment="1">
      <alignment horizontal="center" vertical="center"/>
    </xf>
    <xf numFmtId="165" fontId="4" fillId="0" borderId="29" xfId="0" applyNumberFormat="1" applyFont="1" applyBorder="1" applyAlignment="1">
      <alignment vertical="center"/>
    </xf>
    <xf numFmtId="165" fontId="4" fillId="0" borderId="30" xfId="0" applyNumberFormat="1" applyFont="1" applyBorder="1" applyAlignment="1">
      <alignment vertical="center"/>
    </xf>
    <xf numFmtId="1" fontId="5" fillId="0" borderId="24" xfId="0" applyNumberFormat="1" applyFont="1" applyBorder="1" applyAlignment="1">
      <alignment horizontal="center" vertical="center"/>
    </xf>
    <xf numFmtId="0" fontId="5" fillId="0" borderId="24" xfId="0" quotePrefix="1" applyFont="1" applyBorder="1" applyAlignment="1">
      <alignment horizontal="right"/>
    </xf>
    <xf numFmtId="4" fontId="4" fillId="0" borderId="44" xfId="1" applyNumberFormat="1" applyFont="1" applyBorder="1" applyProtection="1"/>
    <xf numFmtId="4" fontId="4" fillId="0" borderId="43" xfId="1" applyNumberFormat="1" applyFont="1" applyBorder="1" applyProtection="1"/>
    <xf numFmtId="0" fontId="21" fillId="0" borderId="29" xfId="0" quotePrefix="1" applyFont="1" applyBorder="1" applyAlignment="1">
      <alignment horizontal="right"/>
    </xf>
    <xf numFmtId="4" fontId="4" fillId="0" borderId="31" xfId="1" applyNumberFormat="1" applyFont="1" applyBorder="1" applyProtection="1"/>
    <xf numFmtId="4" fontId="4" fillId="0" borderId="33" xfId="1" applyNumberFormat="1" applyFont="1" applyBorder="1" applyProtection="1"/>
    <xf numFmtId="0" fontId="4" fillId="0" borderId="24" xfId="0" quotePrefix="1" applyFont="1" applyBorder="1" applyAlignment="1">
      <alignment horizontal="right"/>
    </xf>
    <xf numFmtId="4" fontId="4" fillId="0" borderId="32" xfId="1" applyNumberFormat="1" applyFont="1" applyBorder="1" applyProtection="1"/>
    <xf numFmtId="4" fontId="10" fillId="3" borderId="44" xfId="1" applyNumberFormat="1" applyFont="1" applyFill="1" applyBorder="1" applyProtection="1"/>
    <xf numFmtId="4" fontId="10" fillId="3" borderId="43" xfId="1" applyNumberFormat="1" applyFont="1" applyFill="1" applyBorder="1" applyProtection="1"/>
    <xf numFmtId="0" fontId="9" fillId="0" borderId="29" xfId="0" quotePrefix="1" applyFont="1" applyBorder="1" applyAlignment="1">
      <alignment horizontal="right"/>
    </xf>
    <xf numFmtId="4" fontId="10" fillId="0" borderId="31" xfId="1" applyNumberFormat="1" applyFont="1" applyBorder="1" applyProtection="1"/>
    <xf numFmtId="4" fontId="10" fillId="0" borderId="30" xfId="1" applyNumberFormat="1" applyFont="1" applyBorder="1" applyProtection="1"/>
    <xf numFmtId="0" fontId="9" fillId="0" borderId="24" xfId="0" quotePrefix="1" applyFont="1" applyBorder="1" applyAlignment="1">
      <alignment horizontal="right"/>
    </xf>
    <xf numFmtId="4" fontId="10" fillId="0" borderId="32" xfId="1" applyNumberFormat="1" applyFont="1" applyBorder="1" applyProtection="1"/>
    <xf numFmtId="4" fontId="10" fillId="0" borderId="33" xfId="1" applyNumberFormat="1" applyFont="1" applyBorder="1" applyProtection="1"/>
    <xf numFmtId="4" fontId="10" fillId="3" borderId="31" xfId="1" applyNumberFormat="1" applyFont="1" applyFill="1" applyBorder="1" applyProtection="1"/>
    <xf numFmtId="4" fontId="10" fillId="3" borderId="33" xfId="1" applyNumberFormat="1" applyFont="1" applyFill="1" applyBorder="1" applyProtection="1"/>
    <xf numFmtId="2" fontId="5" fillId="0" borderId="24" xfId="0" quotePrefix="1" applyNumberFormat="1" applyFont="1" applyBorder="1" applyAlignment="1">
      <alignment horizontal="right"/>
    </xf>
    <xf numFmtId="4" fontId="11" fillId="3" borderId="31" xfId="1" applyNumberFormat="1" applyFont="1" applyFill="1" applyBorder="1" applyProtection="1"/>
    <xf numFmtId="4" fontId="11" fillId="3" borderId="33" xfId="1" applyNumberFormat="1" applyFont="1" applyFill="1" applyBorder="1" applyProtection="1"/>
    <xf numFmtId="0" fontId="4" fillId="0" borderId="29" xfId="0" quotePrefix="1" applyFont="1" applyBorder="1" applyAlignment="1">
      <alignment horizontal="right"/>
    </xf>
    <xf numFmtId="4" fontId="5" fillId="0" borderId="31" xfId="1" applyNumberFormat="1" applyFont="1" applyBorder="1" applyProtection="1"/>
    <xf numFmtId="4" fontId="5" fillId="0" borderId="33" xfId="1" applyNumberFormat="1" applyFont="1" applyBorder="1" applyProtection="1"/>
    <xf numFmtId="4" fontId="5" fillId="0" borderId="32" xfId="1" applyNumberFormat="1" applyFont="1" applyBorder="1" applyProtection="1"/>
    <xf numFmtId="4" fontId="10" fillId="3" borderId="30" xfId="1" applyNumberFormat="1" applyFont="1" applyFill="1" applyBorder="1" applyProtection="1"/>
    <xf numFmtId="4" fontId="11" fillId="0" borderId="31" xfId="1" applyNumberFormat="1" applyFont="1" applyBorder="1" applyProtection="1"/>
    <xf numFmtId="4" fontId="11" fillId="0" borderId="33" xfId="1" applyNumberFormat="1" applyFont="1" applyBorder="1" applyProtection="1"/>
    <xf numFmtId="166" fontId="4" fillId="0" borderId="24" xfId="0" quotePrefix="1" applyNumberFormat="1" applyFont="1" applyBorder="1" applyAlignment="1">
      <alignment horizontal="right"/>
    </xf>
    <xf numFmtId="0" fontId="2" fillId="0" borderId="0" xfId="0" applyFont="1"/>
    <xf numFmtId="0" fontId="5" fillId="0" borderId="60" xfId="0" quotePrefix="1" applyFont="1" applyBorder="1" applyAlignment="1">
      <alignment horizontal="right"/>
    </xf>
    <xf numFmtId="4" fontId="4" fillId="0" borderId="61" xfId="1" applyNumberFormat="1" applyFont="1" applyBorder="1" applyProtection="1"/>
    <xf numFmtId="0" fontId="4" fillId="0" borderId="60" xfId="0" quotePrefix="1" applyFont="1" applyBorder="1" applyAlignment="1">
      <alignment horizontal="right"/>
    </xf>
    <xf numFmtId="4" fontId="4" fillId="0" borderId="62" xfId="1" applyNumberFormat="1" applyFont="1" applyBorder="1" applyProtection="1"/>
    <xf numFmtId="4" fontId="4" fillId="0" borderId="63" xfId="1" applyNumberFormat="1" applyFont="1" applyBorder="1" applyProtection="1"/>
    <xf numFmtId="4" fontId="4" fillId="0" borderId="64" xfId="1" applyNumberFormat="1" applyFont="1" applyBorder="1" applyProtection="1"/>
    <xf numFmtId="4" fontId="4" fillId="0" borderId="29" xfId="0" applyNumberFormat="1" applyFont="1" applyBorder="1" applyAlignment="1">
      <alignment vertical="center"/>
    </xf>
    <xf numFmtId="4" fontId="4" fillId="0" borderId="30" xfId="0" applyNumberFormat="1" applyFont="1" applyBorder="1" applyAlignment="1">
      <alignment vertical="center"/>
    </xf>
    <xf numFmtId="0" fontId="21" fillId="0" borderId="24" xfId="0" quotePrefix="1" applyFont="1" applyBorder="1" applyAlignment="1">
      <alignment horizontal="right"/>
    </xf>
    <xf numFmtId="166" fontId="5" fillId="0" borderId="24" xfId="0" applyNumberFormat="1" applyFont="1" applyBorder="1" applyAlignment="1">
      <alignment horizontal="right"/>
    </xf>
    <xf numFmtId="4" fontId="4" fillId="0" borderId="61" xfId="1" quotePrefix="1" applyNumberFormat="1" applyFont="1" applyBorder="1" applyAlignment="1" applyProtection="1">
      <alignment horizontal="right"/>
    </xf>
    <xf numFmtId="4" fontId="4" fillId="0" borderId="64" xfId="1" quotePrefix="1" applyNumberFormat="1" applyFont="1" applyBorder="1" applyAlignment="1" applyProtection="1">
      <alignment horizontal="right"/>
    </xf>
    <xf numFmtId="166" fontId="4" fillId="0" borderId="60" xfId="0" applyNumberFormat="1" applyFont="1" applyBorder="1" applyAlignment="1">
      <alignment horizontal="right"/>
    </xf>
    <xf numFmtId="4" fontId="4" fillId="0" borderId="61" xfId="0" applyNumberFormat="1" applyFont="1" applyBorder="1"/>
    <xf numFmtId="4" fontId="4" fillId="0" borderId="63" xfId="0" applyNumberFormat="1" applyFont="1" applyBorder="1"/>
    <xf numFmtId="4" fontId="5" fillId="0" borderId="6" xfId="0" applyNumberFormat="1" applyFont="1" applyBorder="1" applyAlignment="1">
      <alignment vertical="center"/>
    </xf>
    <xf numFmtId="4" fontId="5" fillId="0" borderId="29" xfId="0" applyNumberFormat="1" applyFont="1" applyBorder="1" applyAlignment="1">
      <alignment vertical="center"/>
    </xf>
    <xf numFmtId="4" fontId="5" fillId="0" borderId="30" xfId="0" applyNumberFormat="1" applyFont="1" applyBorder="1" applyAlignment="1">
      <alignment vertical="center"/>
    </xf>
    <xf numFmtId="166" fontId="5" fillId="0" borderId="24" xfId="0" applyNumberFormat="1" applyFont="1" applyBorder="1" applyAlignment="1">
      <alignment horizontal="right" vertical="center"/>
    </xf>
    <xf numFmtId="4" fontId="11" fillId="3" borderId="44" xfId="1" applyNumberFormat="1" applyFont="1" applyFill="1" applyBorder="1" applyProtection="1"/>
    <xf numFmtId="4" fontId="11" fillId="3" borderId="43" xfId="1" applyNumberFormat="1" applyFont="1" applyFill="1" applyBorder="1" applyProtection="1"/>
    <xf numFmtId="4" fontId="10" fillId="0" borderId="31" xfId="1" quotePrefix="1" applyNumberFormat="1" applyFont="1" applyBorder="1" applyAlignment="1" applyProtection="1">
      <alignment horizontal="right"/>
    </xf>
    <xf numFmtId="4" fontId="10" fillId="0" borderId="32" xfId="1" quotePrefix="1" applyNumberFormat="1" applyFont="1" applyBorder="1" applyAlignment="1" applyProtection="1">
      <alignment horizontal="right"/>
    </xf>
    <xf numFmtId="4" fontId="10" fillId="0" borderId="33" xfId="1" quotePrefix="1" applyNumberFormat="1" applyFont="1" applyBorder="1" applyAlignment="1" applyProtection="1">
      <alignment horizontal="right"/>
    </xf>
    <xf numFmtId="4" fontId="4" fillId="0" borderId="87" xfId="1" applyNumberFormat="1" applyFont="1" applyBorder="1" applyProtection="1"/>
    <xf numFmtId="4" fontId="4" fillId="0" borderId="86" xfId="1" applyNumberFormat="1" applyFont="1" applyBorder="1" applyProtection="1"/>
    <xf numFmtId="166" fontId="4" fillId="0" borderId="24" xfId="0" applyNumberFormat="1" applyFont="1" applyBorder="1" applyAlignment="1">
      <alignment horizontal="right"/>
    </xf>
    <xf numFmtId="0" fontId="5" fillId="0" borderId="34" xfId="0" quotePrefix="1" applyFont="1" applyBorder="1" applyAlignment="1">
      <alignment horizontal="right"/>
    </xf>
    <xf numFmtId="166" fontId="5" fillId="0" borderId="34" xfId="0" applyNumberFormat="1" applyFont="1" applyBorder="1" applyAlignment="1">
      <alignment horizontal="right"/>
    </xf>
    <xf numFmtId="4" fontId="10" fillId="0" borderId="44" xfId="1" applyNumberFormat="1" applyFont="1" applyBorder="1" applyProtection="1"/>
    <xf numFmtId="4" fontId="10" fillId="0" borderId="45" xfId="1" applyNumberFormat="1" applyFont="1" applyBorder="1" applyProtection="1"/>
    <xf numFmtId="4" fontId="4" fillId="3" borderId="31" xfId="1" applyNumberFormat="1" applyFont="1" applyFill="1" applyBorder="1" applyProtection="1"/>
    <xf numFmtId="4" fontId="4" fillId="0" borderId="31" xfId="0" applyNumberFormat="1" applyFont="1" applyBorder="1"/>
    <xf numFmtId="4" fontId="4" fillId="0" borderId="32" xfId="1" quotePrefix="1" applyNumberFormat="1" applyFont="1" applyBorder="1" applyAlignment="1" applyProtection="1">
      <alignment horizontal="right"/>
    </xf>
    <xf numFmtId="4" fontId="4" fillId="0" borderId="33" xfId="1" quotePrefix="1" applyNumberFormat="1" applyFont="1" applyBorder="1" applyAlignment="1" applyProtection="1">
      <alignment horizontal="right"/>
    </xf>
    <xf numFmtId="0" fontId="5" fillId="0" borderId="5" xfId="0" quotePrefix="1" applyFont="1" applyBorder="1" applyAlignment="1">
      <alignment horizontal="right"/>
    </xf>
    <xf numFmtId="4" fontId="4" fillId="0" borderId="44" xfId="1" quotePrefix="1" applyNumberFormat="1" applyFont="1" applyBorder="1" applyAlignment="1" applyProtection="1">
      <alignment horizontal="right"/>
    </xf>
    <xf numFmtId="4" fontId="4" fillId="0" borderId="44" xfId="0" applyNumberFormat="1" applyFont="1" applyBorder="1"/>
    <xf numFmtId="4" fontId="4" fillId="0" borderId="45" xfId="0" applyNumberFormat="1" applyFont="1" applyBorder="1"/>
    <xf numFmtId="2" fontId="5" fillId="0" borderId="41" xfId="0" applyNumberFormat="1" applyFont="1" applyBorder="1" applyAlignment="1">
      <alignment horizontal="right"/>
    </xf>
    <xf numFmtId="4" fontId="5" fillId="0" borderId="42" xfId="0" quotePrefix="1" applyNumberFormat="1" applyFont="1" applyBorder="1" applyAlignment="1">
      <alignment horizontal="right" vertical="center"/>
    </xf>
    <xf numFmtId="4" fontId="5" fillId="0" borderId="43" xfId="0" quotePrefix="1" applyNumberFormat="1" applyFont="1" applyBorder="1" applyAlignment="1">
      <alignment horizontal="right" vertical="center"/>
    </xf>
    <xf numFmtId="4" fontId="4" fillId="0" borderId="64" xfId="0" applyNumberFormat="1" applyFont="1" applyBorder="1"/>
    <xf numFmtId="0" fontId="5" fillId="0" borderId="29" xfId="0" quotePrefix="1" applyFont="1" applyBorder="1" applyAlignment="1">
      <alignment horizontal="center" vertical="center" wrapText="1"/>
    </xf>
    <xf numFmtId="166" fontId="5" fillId="0" borderId="5" xfId="0" applyNumberFormat="1" applyFont="1" applyBorder="1" applyAlignment="1">
      <alignment horizontal="right" vertical="center"/>
    </xf>
    <xf numFmtId="0" fontId="5" fillId="0" borderId="29" xfId="0" quotePrefix="1" applyFont="1" applyBorder="1" applyAlignment="1">
      <alignment horizontal="right"/>
    </xf>
    <xf numFmtId="4" fontId="4" fillId="3" borderId="44" xfId="1" applyNumberFormat="1" applyFont="1" applyFill="1" applyBorder="1" applyProtection="1"/>
    <xf numFmtId="4" fontId="4" fillId="3" borderId="42" xfId="1" applyNumberFormat="1" applyFont="1" applyFill="1" applyBorder="1" applyProtection="1"/>
    <xf numFmtId="166" fontId="5" fillId="3" borderId="34" xfId="0" applyNumberFormat="1" applyFont="1" applyFill="1" applyBorder="1" applyAlignment="1">
      <alignment horizontal="center" vertical="center"/>
    </xf>
    <xf numFmtId="4" fontId="4" fillId="0" borderId="44" xfId="1" applyNumberFormat="1" applyFont="1" applyFill="1" applyBorder="1" applyProtection="1"/>
    <xf numFmtId="4" fontId="4" fillId="0" borderId="43" xfId="1" applyNumberFormat="1" applyFont="1" applyFill="1" applyBorder="1" applyProtection="1"/>
    <xf numFmtId="2" fontId="5" fillId="3" borderId="34" xfId="0" applyNumberFormat="1" applyFont="1" applyFill="1" applyBorder="1" applyAlignment="1">
      <alignment horizontal="center" vertical="center"/>
    </xf>
    <xf numFmtId="4" fontId="4" fillId="0" borderId="44" xfId="1" applyNumberFormat="1" applyFont="1" applyFill="1" applyBorder="1" applyAlignment="1" applyProtection="1">
      <alignment horizontal="right"/>
    </xf>
    <xf numFmtId="4" fontId="4" fillId="0" borderId="43" xfId="1" quotePrefix="1" applyNumberFormat="1" applyFont="1" applyFill="1" applyBorder="1" applyAlignment="1" applyProtection="1">
      <alignment horizontal="right"/>
    </xf>
    <xf numFmtId="4" fontId="9" fillId="0" borderId="31" xfId="1" quotePrefix="1" applyNumberFormat="1" applyFont="1" applyBorder="1" applyAlignment="1" applyProtection="1">
      <alignment horizontal="right"/>
    </xf>
    <xf numFmtId="4" fontId="10" fillId="0" borderId="44" xfId="1" applyNumberFormat="1" applyFont="1" applyFill="1" applyBorder="1" applyProtection="1"/>
    <xf numFmtId="4" fontId="10" fillId="0" borderId="43" xfId="1" applyNumberFormat="1" applyFont="1" applyFill="1" applyBorder="1" applyProtection="1"/>
    <xf numFmtId="166" fontId="5" fillId="0" borderId="29" xfId="0" applyNumberFormat="1" applyFont="1" applyBorder="1" applyAlignment="1">
      <alignment horizontal="right"/>
    </xf>
    <xf numFmtId="4" fontId="10" fillId="0" borderId="31" xfId="1" applyNumberFormat="1" applyFont="1" applyFill="1" applyBorder="1" applyProtection="1"/>
    <xf numFmtId="4" fontId="10" fillId="0" borderId="30" xfId="1" applyNumberFormat="1" applyFont="1" applyFill="1" applyBorder="1" applyProtection="1"/>
    <xf numFmtId="0" fontId="5" fillId="0" borderId="0" xfId="0" quotePrefix="1" applyFont="1" applyAlignment="1">
      <alignment horizontal="right"/>
    </xf>
    <xf numFmtId="4" fontId="9" fillId="0" borderId="92" xfId="1" quotePrefix="1" applyNumberFormat="1" applyFont="1" applyBorder="1" applyAlignment="1" applyProtection="1">
      <alignment horizontal="right"/>
    </xf>
    <xf numFmtId="4" fontId="10" fillId="0" borderId="20" xfId="1" quotePrefix="1" applyNumberFormat="1" applyFont="1" applyBorder="1" applyAlignment="1" applyProtection="1">
      <alignment horizontal="right"/>
    </xf>
    <xf numFmtId="166" fontId="5" fillId="0" borderId="5" xfId="0" applyNumberFormat="1" applyFont="1" applyBorder="1" applyAlignment="1">
      <alignment horizontal="right"/>
    </xf>
    <xf numFmtId="4" fontId="10" fillId="3" borderId="92" xfId="1" applyNumberFormat="1" applyFont="1" applyFill="1" applyBorder="1" applyProtection="1"/>
    <xf numFmtId="4" fontId="10" fillId="3" borderId="0" xfId="1" applyNumberFormat="1" applyFont="1" applyFill="1" applyBorder="1" applyProtection="1"/>
    <xf numFmtId="4" fontId="10" fillId="3" borderId="56" xfId="1" applyNumberFormat="1" applyFont="1" applyFill="1" applyBorder="1" applyProtection="1"/>
    <xf numFmtId="4" fontId="5" fillId="0" borderId="61" xfId="1" quotePrefix="1" applyNumberFormat="1" applyFont="1" applyBorder="1" applyAlignment="1" applyProtection="1">
      <alignment horizontal="right"/>
    </xf>
    <xf numFmtId="166" fontId="5" fillId="0" borderId="60" xfId="0" applyNumberFormat="1" applyFont="1" applyBorder="1" applyAlignment="1">
      <alignment horizontal="right"/>
    </xf>
    <xf numFmtId="4" fontId="4" fillId="0" borderId="32" xfId="0" applyNumberFormat="1" applyFont="1" applyBorder="1"/>
    <xf numFmtId="4" fontId="10" fillId="3" borderId="44" xfId="0" applyNumberFormat="1" applyFont="1" applyFill="1" applyBorder="1"/>
    <xf numFmtId="4" fontId="10" fillId="3" borderId="43" xfId="0" applyNumberFormat="1" applyFont="1" applyFill="1" applyBorder="1"/>
    <xf numFmtId="4" fontId="5" fillId="0" borderId="92" xfId="1" applyNumberFormat="1" applyFont="1" applyBorder="1" applyProtection="1"/>
    <xf numFmtId="4" fontId="5" fillId="0" borderId="6" xfId="1" applyNumberFormat="1" applyFont="1" applyBorder="1" applyProtection="1"/>
    <xf numFmtId="0" fontId="5" fillId="0" borderId="41" xfId="0" quotePrefix="1" applyFont="1" applyBorder="1" applyAlignment="1">
      <alignment horizontal="right"/>
    </xf>
    <xf numFmtId="4" fontId="10" fillId="0" borderId="32" xfId="0" applyNumberFormat="1" applyFont="1" applyBorder="1"/>
    <xf numFmtId="4" fontId="10" fillId="0" borderId="33" xfId="0" applyNumberFormat="1" applyFont="1" applyBorder="1"/>
    <xf numFmtId="4" fontId="4" fillId="3" borderId="43" xfId="0" applyNumberFormat="1" applyFont="1" applyFill="1" applyBorder="1"/>
    <xf numFmtId="0" fontId="5" fillId="0" borderId="48" xfId="0" quotePrefix="1" applyFont="1" applyBorder="1" applyAlignment="1">
      <alignment horizontal="right"/>
    </xf>
    <xf numFmtId="4" fontId="5" fillId="0" borderId="49" xfId="1" quotePrefix="1" applyNumberFormat="1" applyFont="1" applyBorder="1" applyAlignment="1" applyProtection="1">
      <alignment horizontal="right"/>
    </xf>
    <xf numFmtId="4" fontId="5" fillId="0" borderId="50" xfId="1" quotePrefix="1" applyNumberFormat="1" applyFont="1" applyBorder="1" applyAlignment="1" applyProtection="1">
      <alignment horizontal="right"/>
    </xf>
    <xf numFmtId="166" fontId="5" fillId="0" borderId="47" xfId="0" applyNumberFormat="1" applyFont="1" applyBorder="1" applyAlignment="1">
      <alignment horizontal="right"/>
    </xf>
    <xf numFmtId="4" fontId="5" fillId="0" borderId="101" xfId="1" quotePrefix="1" applyNumberFormat="1" applyFont="1" applyBorder="1" applyAlignment="1" applyProtection="1">
      <alignment horizontal="right"/>
    </xf>
    <xf numFmtId="4" fontId="5" fillId="0" borderId="11" xfId="1" quotePrefix="1" applyNumberFormat="1" applyFont="1" applyBorder="1" applyAlignment="1" applyProtection="1">
      <alignment horizontal="right"/>
    </xf>
    <xf numFmtId="4" fontId="4" fillId="0" borderId="49" xfId="1" quotePrefix="1" applyNumberFormat="1" applyFont="1" applyBorder="1" applyAlignment="1" applyProtection="1">
      <alignment horizontal="right"/>
    </xf>
    <xf numFmtId="4" fontId="4" fillId="0" borderId="51" xfId="1" quotePrefix="1" applyNumberFormat="1" applyFont="1" applyBorder="1" applyAlignment="1" applyProtection="1">
      <alignment horizontal="right"/>
    </xf>
    <xf numFmtId="4" fontId="4" fillId="2" borderId="0" xfId="0" applyNumberFormat="1" applyFont="1" applyFill="1" applyAlignment="1">
      <alignment vertical="center"/>
    </xf>
    <xf numFmtId="4" fontId="4" fillId="2" borderId="6" xfId="0" applyNumberFormat="1" applyFont="1" applyFill="1" applyBorder="1" applyAlignment="1">
      <alignment vertical="center"/>
    </xf>
    <xf numFmtId="0" fontId="5" fillId="2" borderId="29" xfId="0" applyFont="1" applyFill="1" applyBorder="1" applyAlignment="1">
      <alignment horizontal="right" vertical="center"/>
    </xf>
    <xf numFmtId="4" fontId="4" fillId="2" borderId="29" xfId="0" applyNumberFormat="1" applyFont="1" applyFill="1" applyBorder="1" applyAlignment="1">
      <alignment vertical="center"/>
    </xf>
    <xf numFmtId="4" fontId="4" fillId="2" borderId="30" xfId="0" applyNumberFormat="1" applyFont="1" applyFill="1" applyBorder="1" applyAlignment="1">
      <alignment vertical="center"/>
    </xf>
    <xf numFmtId="0" fontId="5" fillId="0" borderId="17" xfId="0" applyFont="1" applyBorder="1"/>
    <xf numFmtId="4" fontId="11" fillId="3" borderId="36" xfId="0" applyNumberFormat="1" applyFont="1" applyFill="1" applyBorder="1"/>
    <xf numFmtId="4" fontId="11" fillId="3" borderId="38" xfId="0" applyNumberFormat="1" applyFont="1" applyFill="1" applyBorder="1"/>
    <xf numFmtId="4" fontId="12" fillId="0" borderId="53" xfId="0" applyNumberFormat="1" applyFont="1" applyBorder="1"/>
    <xf numFmtId="4" fontId="11" fillId="0" borderId="15" xfId="0" applyNumberFormat="1" applyFont="1" applyBorder="1"/>
    <xf numFmtId="4" fontId="11" fillId="0" borderId="16" xfId="0" applyNumberFormat="1" applyFont="1" applyBorder="1"/>
    <xf numFmtId="0" fontId="5" fillId="0" borderId="24" xfId="0" applyFont="1" applyBorder="1" applyAlignment="1">
      <alignment horizontal="centerContinuous" vertical="center"/>
    </xf>
    <xf numFmtId="4" fontId="4" fillId="0" borderId="32" xfId="0" applyNumberFormat="1" applyFont="1" applyBorder="1" applyAlignment="1">
      <alignment vertical="center"/>
    </xf>
    <xf numFmtId="4" fontId="4" fillId="0" borderId="33" xfId="0" applyNumberFormat="1" applyFont="1" applyBorder="1" applyAlignment="1">
      <alignment vertical="center"/>
    </xf>
    <xf numFmtId="4" fontId="10" fillId="0" borderId="24" xfId="0" applyNumberFormat="1" applyFont="1" applyBorder="1" applyAlignment="1">
      <alignment vertical="center"/>
    </xf>
    <xf numFmtId="4" fontId="4" fillId="0" borderId="92" xfId="0" applyNumberFormat="1" applyFont="1" applyBorder="1" applyAlignment="1">
      <alignment vertical="center"/>
    </xf>
    <xf numFmtId="4" fontId="4" fillId="0" borderId="7" xfId="0" applyNumberFormat="1" applyFont="1" applyBorder="1" applyAlignment="1">
      <alignment vertical="center"/>
    </xf>
    <xf numFmtId="4" fontId="4" fillId="0" borderId="100" xfId="0" applyNumberFormat="1" applyFont="1" applyBorder="1" applyAlignment="1">
      <alignment vertical="center"/>
    </xf>
    <xf numFmtId="0" fontId="5" fillId="0" borderId="34" xfId="0" applyFont="1" applyBorder="1" applyAlignment="1">
      <alignment horizontal="centerContinuous" vertical="center"/>
    </xf>
    <xf numFmtId="4" fontId="10" fillId="0" borderId="42" xfId="0" applyNumberFormat="1" applyFont="1" applyBorder="1"/>
    <xf numFmtId="4" fontId="10" fillId="0" borderId="43" xfId="0" applyNumberFormat="1" applyFont="1" applyBorder="1"/>
    <xf numFmtId="4" fontId="4" fillId="0" borderId="34" xfId="0" applyNumberFormat="1" applyFont="1" applyBorder="1" applyAlignment="1">
      <alignment vertical="center"/>
    </xf>
    <xf numFmtId="4" fontId="10" fillId="0" borderId="42" xfId="1" applyNumberFormat="1" applyFont="1" applyBorder="1" applyProtection="1"/>
    <xf numFmtId="4" fontId="10" fillId="0" borderId="43" xfId="1" applyNumberFormat="1" applyFont="1" applyBorder="1" applyProtection="1"/>
    <xf numFmtId="0" fontId="5" fillId="0" borderId="60" xfId="0" applyFont="1" applyBorder="1" applyAlignment="1">
      <alignment horizontal="centerContinuous" vertical="center"/>
    </xf>
    <xf numFmtId="4" fontId="10" fillId="0" borderId="63" xfId="0" applyNumberFormat="1" applyFont="1" applyBorder="1"/>
    <xf numFmtId="4" fontId="10" fillId="0" borderId="64" xfId="0" applyNumberFormat="1" applyFont="1" applyBorder="1"/>
    <xf numFmtId="4" fontId="4" fillId="0" borderId="60" xfId="0" applyNumberFormat="1" applyFont="1" applyBorder="1" applyAlignment="1">
      <alignment vertical="center"/>
    </xf>
    <xf numFmtId="4" fontId="10" fillId="3" borderId="49" xfId="1" applyNumberFormat="1" applyFont="1" applyFill="1" applyBorder="1" applyProtection="1"/>
    <xf numFmtId="4" fontId="10" fillId="3" borderId="51" xfId="1" applyNumberFormat="1" applyFont="1" applyFill="1" applyBorder="1" applyProtection="1"/>
    <xf numFmtId="0" fontId="5" fillId="0" borderId="65" xfId="0" applyFont="1" applyBorder="1"/>
    <xf numFmtId="4" fontId="10" fillId="0" borderId="63" xfId="1" applyNumberFormat="1" applyFont="1" applyBorder="1" applyProtection="1"/>
    <xf numFmtId="4" fontId="10" fillId="0" borderId="64" xfId="1" applyNumberFormat="1" applyFont="1" applyBorder="1" applyProtection="1"/>
    <xf numFmtId="0" fontId="5" fillId="4" borderId="24" xfId="0" applyFont="1" applyFill="1" applyBorder="1" applyAlignment="1">
      <alignment horizontal="centerContinuous" vertical="center"/>
    </xf>
    <xf numFmtId="4" fontId="5" fillId="4" borderId="33" xfId="0" applyNumberFormat="1" applyFont="1" applyFill="1" applyBorder="1"/>
    <xf numFmtId="4" fontId="5" fillId="4" borderId="29" xfId="0" applyNumberFormat="1" applyFont="1" applyFill="1" applyBorder="1" applyAlignment="1">
      <alignment vertical="center"/>
    </xf>
    <xf numFmtId="4" fontId="5" fillId="4" borderId="31" xfId="1" applyNumberFormat="1" applyFont="1" applyFill="1" applyBorder="1" applyProtection="1"/>
    <xf numFmtId="4" fontId="5" fillId="4" borderId="20" xfId="1" applyNumberFormat="1" applyFont="1" applyFill="1" applyBorder="1" applyProtection="1"/>
    <xf numFmtId="4" fontId="5" fillId="4" borderId="7" xfId="0" applyNumberFormat="1" applyFont="1" applyFill="1" applyBorder="1"/>
    <xf numFmtId="0" fontId="5" fillId="4" borderId="60" xfId="0" applyFont="1" applyFill="1" applyBorder="1" applyAlignment="1">
      <alignment horizontal="centerContinuous" vertical="center"/>
    </xf>
    <xf numFmtId="4" fontId="5" fillId="4" borderId="74" xfId="0" applyNumberFormat="1" applyFont="1" applyFill="1" applyBorder="1"/>
    <xf numFmtId="4" fontId="5" fillId="4" borderId="75" xfId="0" applyNumberFormat="1" applyFont="1" applyFill="1" applyBorder="1"/>
    <xf numFmtId="4" fontId="5" fillId="4" borderId="60" xfId="0" applyNumberFormat="1" applyFont="1" applyFill="1" applyBorder="1" applyAlignment="1">
      <alignment vertical="center"/>
    </xf>
    <xf numFmtId="4" fontId="5" fillId="4" borderId="61" xfId="1" applyNumberFormat="1" applyFont="1" applyFill="1" applyBorder="1" applyProtection="1"/>
    <xf numFmtId="4" fontId="5" fillId="4" borderId="64" xfId="1" applyNumberFormat="1" applyFont="1" applyFill="1" applyBorder="1" applyProtection="1"/>
    <xf numFmtId="0" fontId="5" fillId="4" borderId="60" xfId="0" applyFont="1" applyFill="1" applyBorder="1"/>
    <xf numFmtId="4" fontId="5" fillId="4" borderId="63" xfId="1" applyNumberFormat="1" applyFont="1" applyFill="1" applyBorder="1" applyProtection="1"/>
    <xf numFmtId="166" fontId="5" fillId="0" borderId="24" xfId="0" quotePrefix="1" applyNumberFormat="1" applyFont="1" applyBorder="1" applyAlignment="1">
      <alignment horizontal="center"/>
    </xf>
    <xf numFmtId="4" fontId="5" fillId="5" borderId="31" xfId="0" applyNumberFormat="1" applyFont="1" applyFill="1" applyBorder="1"/>
    <xf numFmtId="1" fontId="5" fillId="0" borderId="24" xfId="0" applyNumberFormat="1" applyFont="1" applyBorder="1" applyAlignment="1">
      <alignment horizontal="center"/>
    </xf>
    <xf numFmtId="4" fontId="4" fillId="3" borderId="44" xfId="0" applyNumberFormat="1" applyFont="1" applyFill="1" applyBorder="1"/>
    <xf numFmtId="4" fontId="5" fillId="5" borderId="32" xfId="0" applyNumberFormat="1" applyFont="1" applyFill="1" applyBorder="1"/>
    <xf numFmtId="4" fontId="4" fillId="3" borderId="31" xfId="0" applyNumberFormat="1" applyFont="1" applyFill="1" applyBorder="1"/>
    <xf numFmtId="4" fontId="4" fillId="3" borderId="33" xfId="0" applyNumberFormat="1" applyFont="1" applyFill="1" applyBorder="1"/>
    <xf numFmtId="4" fontId="5" fillId="0" borderId="32" xfId="0" applyNumberFormat="1" applyFont="1" applyBorder="1"/>
    <xf numFmtId="4" fontId="4" fillId="5" borderId="31" xfId="0" applyNumberFormat="1" applyFont="1" applyFill="1" applyBorder="1"/>
    <xf numFmtId="4" fontId="4" fillId="5" borderId="32" xfId="0" applyNumberFormat="1" applyFont="1" applyFill="1" applyBorder="1"/>
    <xf numFmtId="166" fontId="5" fillId="0" borderId="24" xfId="0" applyNumberFormat="1" applyFont="1" applyBorder="1" applyAlignment="1">
      <alignment horizontal="center"/>
    </xf>
    <xf numFmtId="4" fontId="13" fillId="3" borderId="44" xfId="1" applyNumberFormat="1" applyFont="1" applyFill="1" applyBorder="1" applyProtection="1"/>
    <xf numFmtId="4" fontId="13" fillId="3" borderId="45" xfId="1" applyNumberFormat="1" applyFont="1" applyFill="1" applyBorder="1" applyProtection="1"/>
    <xf numFmtId="1" fontId="5" fillId="0" borderId="29" xfId="0" applyNumberFormat="1" applyFont="1" applyBorder="1" applyAlignment="1">
      <alignment horizontal="center"/>
    </xf>
    <xf numFmtId="4" fontId="13" fillId="3" borderId="91" xfId="1" applyNumberFormat="1" applyFont="1" applyFill="1" applyBorder="1" applyProtection="1"/>
    <xf numFmtId="4" fontId="13" fillId="3" borderId="93" xfId="1" applyNumberFormat="1" applyFont="1" applyFill="1" applyBorder="1" applyProtection="1"/>
    <xf numFmtId="4" fontId="4" fillId="3" borderId="43" xfId="1" applyNumberFormat="1" applyFont="1" applyFill="1" applyBorder="1" applyProtection="1"/>
    <xf numFmtId="4" fontId="4" fillId="0" borderId="33" xfId="0" applyNumberFormat="1" applyFont="1" applyBorder="1"/>
    <xf numFmtId="4" fontId="4" fillId="3" borderId="33" xfId="1" applyNumberFormat="1" applyFont="1" applyFill="1" applyBorder="1" applyProtection="1"/>
    <xf numFmtId="166" fontId="5" fillId="0" borderId="35" xfId="0" quotePrefix="1" applyNumberFormat="1" applyFont="1" applyBorder="1" applyAlignment="1">
      <alignment horizontal="center"/>
    </xf>
    <xf numFmtId="4" fontId="4" fillId="5" borderId="36" xfId="0" applyNumberFormat="1" applyFont="1" applyFill="1" applyBorder="1"/>
    <xf numFmtId="4" fontId="4" fillId="0" borderId="38" xfId="0" applyNumberFormat="1" applyFont="1" applyBorder="1"/>
    <xf numFmtId="1" fontId="5" fillId="0" borderId="35" xfId="0" applyNumberFormat="1" applyFont="1" applyBorder="1" applyAlignment="1">
      <alignment horizontal="center"/>
    </xf>
    <xf numFmtId="4" fontId="4" fillId="3" borderId="36" xfId="0" applyNumberFormat="1" applyFont="1" applyFill="1" applyBorder="1"/>
    <xf numFmtId="4" fontId="4" fillId="3" borderId="38" xfId="1" applyNumberFormat="1" applyFont="1" applyFill="1" applyBorder="1" applyProtection="1"/>
    <xf numFmtId="166" fontId="5" fillId="0" borderId="88" xfId="0" applyNumberFormat="1" applyFont="1" applyBorder="1" applyAlignment="1">
      <alignment horizontal="right"/>
    </xf>
    <xf numFmtId="4" fontId="4" fillId="5" borderId="37" xfId="0" applyNumberFormat="1" applyFont="1" applyFill="1" applyBorder="1"/>
    <xf numFmtId="0" fontId="5" fillId="4" borderId="72" xfId="0" quotePrefix="1" applyFont="1" applyFill="1" applyBorder="1" applyAlignment="1">
      <alignment horizontal="right" vertical="center"/>
    </xf>
    <xf numFmtId="4" fontId="4" fillId="4" borderId="73" xfId="0" applyNumberFormat="1" applyFont="1" applyFill="1" applyBorder="1" applyAlignment="1">
      <alignment horizontal="right" vertical="center"/>
    </xf>
    <xf numFmtId="4" fontId="4" fillId="4" borderId="74" xfId="0" applyNumberFormat="1" applyFont="1" applyFill="1" applyBorder="1" applyAlignment="1">
      <alignment horizontal="right" vertical="center"/>
    </xf>
    <xf numFmtId="0" fontId="5" fillId="4" borderId="72" xfId="0" applyFont="1" applyFill="1" applyBorder="1" applyAlignment="1">
      <alignment horizontal="right" vertical="center"/>
    </xf>
    <xf numFmtId="4" fontId="4" fillId="4" borderId="73" xfId="0" applyNumberFormat="1" applyFont="1" applyFill="1" applyBorder="1" applyAlignment="1">
      <alignment vertical="center"/>
    </xf>
    <xf numFmtId="4" fontId="4" fillId="4" borderId="75" xfId="0" applyNumberFormat="1" applyFont="1" applyFill="1" applyBorder="1" applyAlignment="1">
      <alignment vertical="center"/>
    </xf>
    <xf numFmtId="4" fontId="4" fillId="4" borderId="75" xfId="0" applyNumberFormat="1" applyFont="1" applyFill="1" applyBorder="1" applyAlignment="1">
      <alignment horizontal="right" vertical="center"/>
    </xf>
    <xf numFmtId="0" fontId="4" fillId="0" borderId="24" xfId="0" applyFont="1" applyBorder="1" applyAlignment="1">
      <alignment vertical="center"/>
    </xf>
    <xf numFmtId="4" fontId="18" fillId="0" borderId="31" xfId="0" applyNumberFormat="1" applyFont="1" applyBorder="1" applyAlignment="1">
      <alignment horizontal="center" vertical="center"/>
    </xf>
    <xf numFmtId="4" fontId="18" fillId="0" borderId="33" xfId="0" applyNumberFormat="1" applyFont="1" applyBorder="1" applyAlignment="1">
      <alignment horizontal="center" vertical="center"/>
    </xf>
    <xf numFmtId="0" fontId="4" fillId="0" borderId="35" xfId="0" applyFont="1" applyBorder="1" applyAlignment="1">
      <alignment vertical="center"/>
    </xf>
    <xf numFmtId="4" fontId="4" fillId="0" borderId="37" xfId="0" applyNumberFormat="1" applyFont="1" applyBorder="1" applyAlignment="1">
      <alignment vertical="center"/>
    </xf>
    <xf numFmtId="4" fontId="4" fillId="0" borderId="38" xfId="0" applyNumberFormat="1" applyFont="1" applyBorder="1" applyAlignment="1">
      <alignment vertical="center"/>
    </xf>
    <xf numFmtId="4" fontId="18" fillId="0" borderId="36" xfId="0" applyNumberFormat="1" applyFont="1" applyBorder="1" applyAlignment="1">
      <alignment horizontal="center" vertical="center"/>
    </xf>
    <xf numFmtId="4" fontId="18" fillId="0" borderId="38" xfId="0" applyNumberFormat="1" applyFont="1" applyBorder="1" applyAlignment="1">
      <alignment horizontal="center" vertical="center"/>
    </xf>
    <xf numFmtId="4" fontId="4" fillId="3" borderId="38" xfId="0" applyNumberFormat="1" applyFont="1" applyFill="1" applyBorder="1"/>
    <xf numFmtId="0" fontId="5" fillId="4" borderId="77" xfId="0" quotePrefix="1" applyFont="1" applyFill="1" applyBorder="1" applyAlignment="1">
      <alignment horizontal="right" vertical="center"/>
    </xf>
    <xf numFmtId="4" fontId="4" fillId="4" borderId="78" xfId="0" applyNumberFormat="1" applyFont="1" applyFill="1" applyBorder="1" applyAlignment="1">
      <alignment horizontal="right" vertical="center"/>
    </xf>
    <xf numFmtId="4" fontId="4" fillId="4" borderId="79" xfId="0" applyNumberFormat="1" applyFont="1" applyFill="1" applyBorder="1" applyAlignment="1">
      <alignment horizontal="right" vertical="center"/>
    </xf>
    <xf numFmtId="0" fontId="5" fillId="4" borderId="77" xfId="0" applyFont="1" applyFill="1" applyBorder="1" applyAlignment="1">
      <alignment horizontal="right" vertical="center"/>
    </xf>
    <xf numFmtId="4" fontId="4" fillId="4" borderId="74" xfId="0" applyNumberFormat="1" applyFont="1" applyFill="1" applyBorder="1" applyAlignment="1">
      <alignment vertical="center"/>
    </xf>
    <xf numFmtId="0" fontId="5" fillId="4" borderId="81" xfId="0" quotePrefix="1" applyFont="1" applyFill="1" applyBorder="1" applyAlignment="1">
      <alignment horizontal="right" vertical="center"/>
    </xf>
    <xf numFmtId="4" fontId="4" fillId="4" borderId="82" xfId="0" quotePrefix="1" applyNumberFormat="1" applyFont="1" applyFill="1" applyBorder="1" applyAlignment="1">
      <alignment horizontal="right" vertical="center"/>
    </xf>
    <xf numFmtId="4" fontId="4" fillId="4" borderId="83" xfId="0" quotePrefix="1" applyNumberFormat="1" applyFont="1" applyFill="1" applyBorder="1" applyAlignment="1">
      <alignment horizontal="right" vertical="center"/>
    </xf>
    <xf numFmtId="0" fontId="5" fillId="4" borderId="81" xfId="0" applyFont="1" applyFill="1" applyBorder="1" applyAlignment="1">
      <alignment horizontal="right" vertical="center"/>
    </xf>
    <xf numFmtId="4" fontId="4" fillId="4" borderId="83" xfId="0" applyNumberFormat="1" applyFont="1" applyFill="1" applyBorder="1" applyAlignment="1">
      <alignment vertical="center"/>
    </xf>
    <xf numFmtId="4" fontId="4" fillId="4" borderId="84" xfId="0" applyNumberFormat="1" applyFont="1" applyFill="1" applyBorder="1" applyAlignment="1">
      <alignment vertical="center"/>
    </xf>
    <xf numFmtId="0" fontId="13" fillId="4" borderId="17" xfId="0" quotePrefix="1" applyFont="1" applyFill="1" applyBorder="1" applyAlignment="1">
      <alignment horizontal="right" vertical="center"/>
    </xf>
    <xf numFmtId="4" fontId="17" fillId="4" borderId="15" xfId="0" applyNumberFormat="1" applyFont="1" applyFill="1" applyBorder="1" applyAlignment="1">
      <alignment horizontal="right" vertical="center"/>
    </xf>
    <xf numFmtId="4" fontId="17" fillId="4" borderId="52" xfId="0" applyNumberFormat="1" applyFont="1" applyFill="1" applyBorder="1" applyAlignment="1">
      <alignment horizontal="right" vertical="center"/>
    </xf>
    <xf numFmtId="0" fontId="13" fillId="4" borderId="17" xfId="0" applyFont="1" applyFill="1" applyBorder="1" applyAlignment="1">
      <alignment horizontal="right" vertical="center"/>
    </xf>
    <xf numFmtId="4" fontId="17" fillId="3" borderId="36" xfId="0" applyNumberFormat="1" applyFont="1" applyFill="1" applyBorder="1" applyAlignment="1">
      <alignment vertical="center"/>
    </xf>
    <xf numFmtId="4" fontId="17" fillId="3" borderId="38" xfId="0" applyNumberFormat="1" applyFont="1" applyFill="1" applyBorder="1" applyAlignment="1">
      <alignment vertical="center"/>
    </xf>
    <xf numFmtId="0" fontId="13" fillId="4" borderId="53" xfId="0" applyFont="1" applyFill="1" applyBorder="1" applyAlignment="1">
      <alignment horizontal="right" vertical="center"/>
    </xf>
    <xf numFmtId="4" fontId="17" fillId="4" borderId="52" xfId="0" applyNumberFormat="1" applyFont="1" applyFill="1" applyBorder="1" applyAlignment="1">
      <alignment vertical="center"/>
    </xf>
    <xf numFmtId="4" fontId="17" fillId="4" borderId="16" xfId="0" applyNumberFormat="1" applyFont="1" applyFill="1" applyBorder="1" applyAlignment="1">
      <alignment vertical="center"/>
    </xf>
    <xf numFmtId="4" fontId="4" fillId="4" borderId="73" xfId="0" quotePrefix="1" applyNumberFormat="1" applyFont="1" applyFill="1" applyBorder="1" applyAlignment="1">
      <alignment horizontal="right" vertical="center"/>
    </xf>
    <xf numFmtId="4" fontId="4" fillId="4" borderId="74" xfId="0" quotePrefix="1" applyNumberFormat="1" applyFont="1" applyFill="1" applyBorder="1" applyAlignment="1">
      <alignment horizontal="right" vertical="center"/>
    </xf>
    <xf numFmtId="0" fontId="13" fillId="4" borderId="104" xfId="0" quotePrefix="1" applyFont="1" applyFill="1" applyBorder="1" applyAlignment="1">
      <alignment horizontal="right" vertical="center"/>
    </xf>
    <xf numFmtId="4" fontId="17" fillId="4" borderId="104" xfId="0" applyNumberFormat="1" applyFont="1" applyFill="1" applyBorder="1" applyAlignment="1">
      <alignment horizontal="right" vertical="center"/>
    </xf>
    <xf numFmtId="0" fontId="13" fillId="4" borderId="104" xfId="0" applyFont="1" applyFill="1" applyBorder="1" applyAlignment="1">
      <alignment horizontal="right" vertical="center"/>
    </xf>
    <xf numFmtId="4" fontId="17" fillId="4" borderId="104" xfId="0" applyNumberFormat="1" applyFont="1" applyFill="1" applyBorder="1" applyAlignment="1">
      <alignment vertical="center"/>
    </xf>
    <xf numFmtId="0" fontId="5" fillId="2" borderId="0" xfId="0" applyFont="1" applyFill="1" applyAlignment="1">
      <alignment horizontal="right" vertical="center"/>
    </xf>
    <xf numFmtId="0" fontId="5" fillId="2" borderId="5" xfId="0" applyFont="1" applyFill="1" applyBorder="1" applyAlignment="1">
      <alignment horizontal="right" vertical="center"/>
    </xf>
    <xf numFmtId="4" fontId="5" fillId="0" borderId="42" xfId="0" applyNumberFormat="1" applyFont="1" applyBorder="1" applyAlignment="1">
      <alignment horizontal="centerContinuous"/>
    </xf>
    <xf numFmtId="4" fontId="5" fillId="0" borderId="43" xfId="0" applyNumberFormat="1" applyFont="1" applyBorder="1" applyAlignment="1">
      <alignment horizontal="centerContinuous"/>
    </xf>
    <xf numFmtId="4" fontId="5" fillId="3" borderId="44" xfId="1" applyNumberFormat="1" applyFont="1" applyFill="1" applyBorder="1" applyProtection="1"/>
    <xf numFmtId="4" fontId="5" fillId="3" borderId="43" xfId="1" applyNumberFormat="1" applyFont="1" applyFill="1" applyBorder="1" applyProtection="1"/>
    <xf numFmtId="0" fontId="5" fillId="0" borderId="89" xfId="0" applyFont="1" applyBorder="1"/>
    <xf numFmtId="4" fontId="14" fillId="0" borderId="54" xfId="0" applyNumberFormat="1" applyFont="1" applyBorder="1"/>
    <xf numFmtId="4" fontId="14" fillId="0" borderId="43" xfId="0" applyNumberFormat="1" applyFont="1" applyBorder="1"/>
    <xf numFmtId="4" fontId="5" fillId="0" borderId="55" xfId="0" applyNumberFormat="1" applyFont="1" applyBorder="1" applyAlignment="1">
      <alignment horizontal="centerContinuous"/>
    </xf>
    <xf numFmtId="4" fontId="5" fillId="0" borderId="56" xfId="0" applyNumberFormat="1" applyFont="1" applyBorder="1" applyAlignment="1">
      <alignment horizontal="centerContinuous"/>
    </xf>
    <xf numFmtId="4" fontId="5" fillId="3" borderId="31" xfId="1" applyNumberFormat="1" applyFont="1" applyFill="1" applyBorder="1" applyProtection="1"/>
    <xf numFmtId="4" fontId="5" fillId="3" borderId="33" xfId="1" applyNumberFormat="1" applyFont="1" applyFill="1" applyBorder="1" applyProtection="1"/>
    <xf numFmtId="4" fontId="5" fillId="3" borderId="61" xfId="1" applyNumberFormat="1" applyFont="1" applyFill="1" applyBorder="1" applyProtection="1"/>
    <xf numFmtId="4" fontId="5" fillId="3" borderId="64" xfId="1" applyNumberFormat="1" applyFont="1" applyFill="1" applyBorder="1" applyProtection="1"/>
    <xf numFmtId="0" fontId="22" fillId="0" borderId="0" xfId="0" applyFont="1"/>
    <xf numFmtId="0" fontId="15" fillId="0" borderId="0" xfId="0" applyFont="1"/>
    <xf numFmtId="0" fontId="5" fillId="0" borderId="0" xfId="0" applyFont="1" applyAlignment="1">
      <alignment horizontal="left"/>
    </xf>
    <xf numFmtId="0" fontId="8" fillId="0" borderId="0" xfId="0" applyFont="1"/>
    <xf numFmtId="0" fontId="22" fillId="3" borderId="57" xfId="0" applyFont="1" applyFill="1" applyBorder="1" applyAlignment="1">
      <alignment horizontal="left" vertical="center"/>
    </xf>
    <xf numFmtId="0" fontId="8" fillId="3" borderId="58" xfId="0" applyFont="1" applyFill="1" applyBorder="1" applyAlignment="1">
      <alignment horizontal="left" vertical="center"/>
    </xf>
    <xf numFmtId="0" fontId="23" fillId="3" borderId="58" xfId="0" applyFont="1" applyFill="1" applyBorder="1"/>
    <xf numFmtId="0" fontId="23" fillId="3" borderId="59" xfId="0" applyFont="1" applyFill="1" applyBorder="1"/>
    <xf numFmtId="0" fontId="22" fillId="6" borderId="57" xfId="0" applyFont="1" applyFill="1" applyBorder="1" applyAlignment="1">
      <alignment horizontal="left" vertical="center"/>
    </xf>
    <xf numFmtId="0" fontId="8" fillId="6" borderId="58" xfId="0" applyFont="1" applyFill="1" applyBorder="1" applyAlignment="1">
      <alignment horizontal="left" vertical="center"/>
    </xf>
    <xf numFmtId="0" fontId="23" fillId="6" borderId="58" xfId="0" applyFont="1" applyFill="1" applyBorder="1"/>
    <xf numFmtId="0" fontId="23" fillId="6" borderId="59" xfId="0" applyFont="1" applyFill="1" applyBorder="1"/>
    <xf numFmtId="38" fontId="5" fillId="0" borderId="0" xfId="0" applyNumberFormat="1" applyFont="1"/>
    <xf numFmtId="168" fontId="19" fillId="0" borderId="0" xfId="0" applyNumberFormat="1" applyFont="1" applyAlignment="1">
      <alignment horizontal="right" vertical="top" indent="1"/>
    </xf>
    <xf numFmtId="168" fontId="19" fillId="7" borderId="0" xfId="0" applyNumberFormat="1" applyFont="1" applyFill="1" applyAlignment="1" applyProtection="1">
      <alignment horizontal="right" vertical="top" indent="1"/>
      <protection locked="0"/>
    </xf>
    <xf numFmtId="38" fontId="28" fillId="0" borderId="4" xfId="0" applyNumberFormat="1" applyFont="1" applyBorder="1" applyAlignment="1">
      <alignment horizontal="center" vertical="center"/>
    </xf>
    <xf numFmtId="14" fontId="28" fillId="0" borderId="16" xfId="0" applyNumberFormat="1" applyFont="1" applyBorder="1" applyAlignment="1">
      <alignment horizontal="center" vertical="center"/>
    </xf>
    <xf numFmtId="38" fontId="28" fillId="0" borderId="23" xfId="0" applyNumberFormat="1" applyFont="1" applyBorder="1" applyAlignment="1">
      <alignment horizontal="center" vertical="center"/>
    </xf>
    <xf numFmtId="165" fontId="28" fillId="2" borderId="27" xfId="0" applyNumberFormat="1" applyFont="1" applyFill="1" applyBorder="1" applyAlignment="1">
      <alignment vertical="center"/>
    </xf>
    <xf numFmtId="165" fontId="28" fillId="0" borderId="30" xfId="0" applyNumberFormat="1" applyFont="1" applyBorder="1" applyAlignment="1">
      <alignment horizontal="left" vertical="center" indent="1"/>
    </xf>
    <xf numFmtId="4" fontId="28" fillId="0" borderId="33" xfId="1" applyNumberFormat="1" applyFont="1" applyBorder="1" applyAlignment="1" applyProtection="1">
      <alignment horizontal="left" indent="1"/>
    </xf>
    <xf numFmtId="4" fontId="29" fillId="0" borderId="33" xfId="1" applyNumberFormat="1" applyFont="1" applyFill="1" applyBorder="1" applyAlignment="1" applyProtection="1">
      <alignment horizontal="left" indent="1"/>
    </xf>
    <xf numFmtId="4" fontId="29" fillId="0" borderId="33" xfId="1" applyNumberFormat="1" applyFont="1" applyBorder="1" applyAlignment="1" applyProtection="1">
      <alignment horizontal="left" indent="1"/>
    </xf>
    <xf numFmtId="4" fontId="29" fillId="0" borderId="30" xfId="1" applyNumberFormat="1" applyFont="1" applyFill="1" applyBorder="1" applyAlignment="1" applyProtection="1">
      <alignment horizontal="left" indent="1"/>
    </xf>
    <xf numFmtId="4" fontId="29" fillId="0" borderId="64" xfId="1" applyNumberFormat="1" applyFont="1" applyBorder="1" applyAlignment="1" applyProtection="1">
      <alignment horizontal="left" indent="1"/>
    </xf>
    <xf numFmtId="4" fontId="29" fillId="0" borderId="30" xfId="0" applyNumberFormat="1" applyFont="1" applyBorder="1" applyAlignment="1">
      <alignment horizontal="left" vertical="center" indent="1"/>
    </xf>
    <xf numFmtId="4" fontId="29" fillId="0" borderId="33" xfId="0" applyNumberFormat="1" applyFont="1" applyBorder="1" applyAlignment="1">
      <alignment horizontal="left" indent="1"/>
    </xf>
    <xf numFmtId="4" fontId="29" fillId="0" borderId="64" xfId="0" quotePrefix="1" applyNumberFormat="1" applyFont="1" applyBorder="1" applyAlignment="1">
      <alignment horizontal="left" indent="1"/>
    </xf>
    <xf numFmtId="4" fontId="29" fillId="0" borderId="96" xfId="0" applyNumberFormat="1" applyFont="1" applyBorder="1" applyAlignment="1">
      <alignment horizontal="left" vertical="center" indent="1"/>
    </xf>
    <xf numFmtId="4" fontId="29" fillId="0" borderId="62" xfId="0" applyNumberFormat="1" applyFont="1" applyBorder="1" applyAlignment="1">
      <alignment horizontal="left" indent="1"/>
    </xf>
    <xf numFmtId="4" fontId="29" fillId="0" borderId="51" xfId="1" quotePrefix="1" applyNumberFormat="1" applyFont="1" applyBorder="1" applyAlignment="1" applyProtection="1">
      <alignment horizontal="left" indent="1"/>
    </xf>
    <xf numFmtId="4" fontId="29" fillId="2" borderId="30" xfId="0" applyNumberFormat="1" applyFont="1" applyFill="1" applyBorder="1" applyAlignment="1">
      <alignment horizontal="left" vertical="center" indent="1"/>
    </xf>
    <xf numFmtId="4" fontId="29" fillId="0" borderId="16" xfId="0" applyNumberFormat="1" applyFont="1" applyBorder="1" applyAlignment="1">
      <alignment horizontal="left" indent="1"/>
    </xf>
    <xf numFmtId="4" fontId="29" fillId="0" borderId="100" xfId="0" applyNumberFormat="1" applyFont="1" applyBorder="1" applyAlignment="1">
      <alignment horizontal="left" vertical="center" indent="1"/>
    </xf>
    <xf numFmtId="4" fontId="29" fillId="0" borderId="64" xfId="1" applyNumberFormat="1" applyFont="1" applyFill="1" applyBorder="1" applyAlignment="1" applyProtection="1">
      <alignment horizontal="left" indent="1"/>
    </xf>
    <xf numFmtId="4" fontId="29" fillId="4" borderId="69" xfId="0" applyNumberFormat="1" applyFont="1" applyFill="1" applyBorder="1" applyAlignment="1">
      <alignment horizontal="left" indent="1"/>
    </xf>
    <xf numFmtId="4" fontId="29" fillId="0" borderId="62" xfId="1" applyNumberFormat="1" applyFont="1" applyFill="1" applyBorder="1" applyAlignment="1" applyProtection="1">
      <alignment horizontal="left" indent="1"/>
    </xf>
    <xf numFmtId="4" fontId="29" fillId="5" borderId="43" xfId="0" applyNumberFormat="1" applyFont="1" applyFill="1" applyBorder="1" applyAlignment="1">
      <alignment horizontal="left" indent="1"/>
    </xf>
    <xf numFmtId="4" fontId="29" fillId="0" borderId="38" xfId="0" applyNumberFormat="1" applyFont="1" applyBorder="1" applyAlignment="1">
      <alignment horizontal="left" indent="1"/>
    </xf>
    <xf numFmtId="4" fontId="29" fillId="4" borderId="75" xfId="0" applyNumberFormat="1" applyFont="1" applyFill="1" applyBorder="1" applyAlignment="1">
      <alignment horizontal="left" vertical="center" indent="1"/>
    </xf>
    <xf numFmtId="4" fontId="29" fillId="2" borderId="6" xfId="0" applyNumberFormat="1" applyFont="1" applyFill="1" applyBorder="1" applyAlignment="1">
      <alignment horizontal="left" vertical="center" indent="1"/>
    </xf>
    <xf numFmtId="4" fontId="29" fillId="0" borderId="43" xfId="1" applyNumberFormat="1" applyFont="1" applyFill="1" applyBorder="1" applyAlignment="1" applyProtection="1">
      <alignment horizontal="left" indent="1"/>
    </xf>
    <xf numFmtId="4" fontId="29" fillId="4" borderId="84" xfId="0" applyNumberFormat="1" applyFont="1" applyFill="1" applyBorder="1" applyAlignment="1">
      <alignment horizontal="left" vertical="center" indent="1"/>
    </xf>
    <xf numFmtId="4" fontId="29" fillId="0" borderId="16" xfId="0" applyNumberFormat="1" applyFont="1" applyBorder="1" applyAlignment="1">
      <alignment horizontal="left" vertical="center" indent="1"/>
    </xf>
    <xf numFmtId="4" fontId="29" fillId="0" borderId="75" xfId="0" applyNumberFormat="1" applyFont="1" applyBorder="1" applyAlignment="1">
      <alignment horizontal="left" vertical="center" indent="1"/>
    </xf>
    <xf numFmtId="4" fontId="29" fillId="4" borderId="105" xfId="0" applyNumberFormat="1" applyFont="1" applyFill="1" applyBorder="1" applyAlignment="1">
      <alignment horizontal="left" vertical="center" indent="1"/>
    </xf>
    <xf numFmtId="4" fontId="29" fillId="0" borderId="43" xfId="0" applyNumberFormat="1" applyFont="1" applyBorder="1" applyAlignment="1">
      <alignment horizontal="left" indent="1"/>
    </xf>
    <xf numFmtId="9" fontId="29" fillId="0" borderId="6" xfId="0" applyNumberFormat="1" applyFont="1" applyBorder="1" applyAlignment="1">
      <alignment horizontal="left" indent="1"/>
    </xf>
    <xf numFmtId="9" fontId="29" fillId="0" borderId="94" xfId="0" applyNumberFormat="1" applyFont="1" applyBorder="1" applyAlignment="1">
      <alignment horizontal="left" indent="1"/>
    </xf>
    <xf numFmtId="0" fontId="29" fillId="0" borderId="6" xfId="0" applyFont="1" applyBorder="1" applyAlignment="1">
      <alignment horizontal="left" vertical="center" wrapText="1" indent="1"/>
    </xf>
    <xf numFmtId="0" fontId="29" fillId="0" borderId="6" xfId="0" applyFont="1" applyBorder="1" applyAlignment="1">
      <alignment horizontal="left" indent="1"/>
    </xf>
    <xf numFmtId="0" fontId="29" fillId="0" borderId="94" xfId="0" applyFont="1" applyBorder="1" applyAlignment="1">
      <alignment horizontal="left" indent="1"/>
    </xf>
    <xf numFmtId="0" fontId="29" fillId="0" borderId="10" xfId="0" applyFont="1" applyBorder="1" applyAlignment="1">
      <alignment horizontal="left" indent="1"/>
    </xf>
    <xf numFmtId="0" fontId="30" fillId="7" borderId="133" xfId="0" applyFont="1" applyFill="1" applyBorder="1" applyAlignment="1">
      <alignment horizontal="left" vertical="center"/>
    </xf>
    <xf numFmtId="0" fontId="23" fillId="0" borderId="129" xfId="0" applyFont="1" applyBorder="1" applyAlignment="1">
      <alignment horizontal="left"/>
    </xf>
    <xf numFmtId="0" fontId="23" fillId="0" borderId="130" xfId="0" applyFont="1" applyBorder="1" applyAlignment="1">
      <alignment horizontal="left"/>
    </xf>
    <xf numFmtId="0" fontId="23" fillId="0" borderId="131" xfId="0" applyFont="1" applyBorder="1" applyAlignment="1">
      <alignment horizontal="left"/>
    </xf>
    <xf numFmtId="0" fontId="23" fillId="0" borderId="0" xfId="0" applyFont="1" applyAlignment="1">
      <alignment vertical="center"/>
    </xf>
    <xf numFmtId="0" fontId="31" fillId="0" borderId="0" xfId="0" applyFont="1"/>
    <xf numFmtId="0" fontId="23" fillId="0" borderId="40" xfId="0" applyFont="1" applyBorder="1"/>
    <xf numFmtId="4" fontId="23" fillId="0" borderId="32" xfId="0" applyNumberFormat="1" applyFont="1" applyBorder="1"/>
    <xf numFmtId="4" fontId="23" fillId="0" borderId="33" xfId="0" applyNumberFormat="1" applyFont="1" applyBorder="1"/>
    <xf numFmtId="0" fontId="23" fillId="0" borderId="41" xfId="0" applyFont="1" applyBorder="1"/>
    <xf numFmtId="4" fontId="23" fillId="0" borderId="42" xfId="0" applyNumberFormat="1" applyFont="1" applyBorder="1"/>
    <xf numFmtId="4" fontId="23" fillId="0" borderId="43" xfId="0" applyNumberFormat="1" applyFont="1" applyBorder="1"/>
    <xf numFmtId="0" fontId="25" fillId="0" borderId="40" xfId="0" applyFont="1" applyBorder="1"/>
    <xf numFmtId="4" fontId="25" fillId="0" borderId="32" xfId="0" applyNumberFormat="1" applyFont="1" applyBorder="1"/>
    <xf numFmtId="4" fontId="25" fillId="0" borderId="33" xfId="0" applyNumberFormat="1" applyFont="1" applyBorder="1"/>
    <xf numFmtId="4" fontId="32" fillId="0" borderId="42" xfId="0" quotePrefix="1" applyNumberFormat="1" applyFont="1" applyBorder="1" applyAlignment="1">
      <alignment horizontal="right"/>
    </xf>
    <xf numFmtId="4" fontId="32" fillId="0" borderId="43" xfId="0" quotePrefix="1" applyNumberFormat="1" applyFont="1" applyBorder="1" applyAlignment="1">
      <alignment horizontal="right"/>
    </xf>
    <xf numFmtId="0" fontId="4" fillId="0" borderId="24" xfId="0" applyFont="1" applyBorder="1"/>
    <xf numFmtId="4" fontId="32" fillId="0" borderId="32" xfId="0" quotePrefix="1" applyNumberFormat="1" applyFont="1" applyBorder="1" applyAlignment="1">
      <alignment horizontal="right"/>
    </xf>
    <xf numFmtId="4" fontId="32" fillId="0" borderId="33" xfId="0" quotePrefix="1" applyNumberFormat="1" applyFont="1" applyBorder="1" applyAlignment="1">
      <alignment horizontal="right"/>
    </xf>
    <xf numFmtId="4" fontId="33" fillId="0" borderId="20" xfId="0" quotePrefix="1" applyNumberFormat="1" applyFont="1" applyBorder="1" applyAlignment="1">
      <alignment horizontal="right"/>
    </xf>
    <xf numFmtId="4" fontId="33" fillId="0" borderId="7" xfId="0" quotePrefix="1" applyNumberFormat="1" applyFont="1" applyBorder="1" applyAlignment="1">
      <alignment horizontal="right"/>
    </xf>
    <xf numFmtId="4" fontId="33" fillId="0" borderId="63" xfId="0" quotePrefix="1" applyNumberFormat="1" applyFont="1" applyBorder="1" applyAlignment="1">
      <alignment horizontal="right"/>
    </xf>
    <xf numFmtId="4" fontId="33" fillId="0" borderId="64" xfId="0" quotePrefix="1" applyNumberFormat="1" applyFont="1" applyBorder="1" applyAlignment="1">
      <alignment horizontal="right"/>
    </xf>
    <xf numFmtId="4" fontId="4" fillId="0" borderId="32" xfId="0" quotePrefix="1" applyNumberFormat="1" applyFont="1" applyBorder="1" applyAlignment="1">
      <alignment horizontal="right"/>
    </xf>
    <xf numFmtId="4" fontId="4" fillId="0" borderId="33" xfId="0" quotePrefix="1" applyNumberFormat="1" applyFont="1" applyBorder="1" applyAlignment="1">
      <alignment horizontal="right"/>
    </xf>
    <xf numFmtId="4" fontId="4" fillId="0" borderId="20" xfId="0" quotePrefix="1" applyNumberFormat="1" applyFont="1" applyBorder="1" applyAlignment="1">
      <alignment horizontal="right"/>
    </xf>
    <xf numFmtId="4" fontId="4" fillId="0" borderId="7" xfId="0" quotePrefix="1" applyNumberFormat="1" applyFont="1" applyBorder="1" applyAlignment="1">
      <alignment horizontal="right"/>
    </xf>
    <xf numFmtId="0" fontId="23" fillId="0" borderId="53" xfId="0" applyFont="1" applyBorder="1"/>
    <xf numFmtId="4" fontId="23" fillId="0" borderId="52" xfId="0" applyNumberFormat="1" applyFont="1" applyBorder="1"/>
    <xf numFmtId="4" fontId="23" fillId="0" borderId="16" xfId="0" applyNumberFormat="1" applyFont="1" applyBorder="1"/>
    <xf numFmtId="0" fontId="23" fillId="0" borderId="29" xfId="0" applyFont="1" applyBorder="1"/>
    <xf numFmtId="0" fontId="23" fillId="0" borderId="54" xfId="0" applyFont="1" applyBorder="1"/>
    <xf numFmtId="0" fontId="8" fillId="4" borderId="67" xfId="0" applyFont="1" applyFill="1" applyBorder="1"/>
    <xf numFmtId="4" fontId="8" fillId="4" borderId="68" xfId="0" applyNumberFormat="1" applyFont="1" applyFill="1" applyBorder="1"/>
    <xf numFmtId="4" fontId="8" fillId="4" borderId="69" xfId="0" applyNumberFormat="1" applyFont="1" applyFill="1" applyBorder="1"/>
    <xf numFmtId="4" fontId="8" fillId="4" borderId="92" xfId="0" applyNumberFormat="1" applyFont="1" applyFill="1" applyBorder="1"/>
    <xf numFmtId="4" fontId="8" fillId="4" borderId="6" xfId="0" applyNumberFormat="1" applyFont="1" applyFill="1" applyBorder="1"/>
    <xf numFmtId="0" fontId="8" fillId="4" borderId="70" xfId="0" applyFont="1" applyFill="1" applyBorder="1"/>
    <xf numFmtId="0" fontId="5" fillId="4" borderId="24" xfId="0" applyFont="1" applyFill="1" applyBorder="1"/>
    <xf numFmtId="0" fontId="22" fillId="0" borderId="0" xfId="0" applyFont="1" applyAlignment="1">
      <alignment vertical="center"/>
    </xf>
    <xf numFmtId="166" fontId="22" fillId="0" borderId="29" xfId="0" applyNumberFormat="1" applyFont="1" applyBorder="1" applyAlignment="1">
      <alignment horizontal="right"/>
    </xf>
    <xf numFmtId="4" fontId="8" fillId="0" borderId="32" xfId="0" applyNumberFormat="1" applyFont="1" applyBorder="1"/>
    <xf numFmtId="4" fontId="8" fillId="0" borderId="33" xfId="0" applyNumberFormat="1" applyFont="1" applyBorder="1"/>
    <xf numFmtId="166" fontId="22" fillId="0" borderId="24" xfId="0" applyNumberFormat="1" applyFont="1" applyBorder="1" applyAlignment="1">
      <alignment horizontal="right"/>
    </xf>
    <xf numFmtId="0" fontId="34" fillId="0" borderId="0" xfId="0" applyFont="1" applyAlignment="1">
      <alignment vertical="center"/>
    </xf>
    <xf numFmtId="0" fontId="22" fillId="0" borderId="60" xfId="0" applyFont="1" applyBorder="1"/>
    <xf numFmtId="4" fontId="5" fillId="7" borderId="107" xfId="0" applyNumberFormat="1" applyFont="1" applyFill="1" applyBorder="1" applyProtection="1">
      <protection locked="0"/>
    </xf>
    <xf numFmtId="4" fontId="5" fillId="7" borderId="14" xfId="0" applyNumberFormat="1" applyFont="1" applyFill="1" applyBorder="1" applyProtection="1">
      <protection locked="0"/>
    </xf>
    <xf numFmtId="4" fontId="5" fillId="7" borderId="18" xfId="0" applyNumberFormat="1" applyFont="1" applyFill="1" applyBorder="1" applyProtection="1">
      <protection locked="0"/>
    </xf>
    <xf numFmtId="4" fontId="5" fillId="7" borderId="107" xfId="0" applyNumberFormat="1" applyFont="1" applyFill="1" applyBorder="1" applyAlignment="1" applyProtection="1">
      <alignment vertical="center"/>
      <protection locked="0"/>
    </xf>
    <xf numFmtId="3" fontId="5" fillId="0" borderId="90" xfId="0" applyNumberFormat="1" applyFont="1" applyBorder="1" applyAlignment="1">
      <alignment vertical="center"/>
    </xf>
    <xf numFmtId="4" fontId="5" fillId="0" borderId="107" xfId="0" applyNumberFormat="1" applyFont="1" applyBorder="1" applyProtection="1">
      <protection locked="0"/>
    </xf>
    <xf numFmtId="4" fontId="5" fillId="0" borderId="6" xfId="0" applyNumberFormat="1" applyFont="1" applyBorder="1" applyProtection="1">
      <protection locked="0"/>
    </xf>
    <xf numFmtId="4" fontId="5" fillId="0" borderId="14" xfId="0" applyNumberFormat="1" applyFont="1" applyBorder="1" applyProtection="1">
      <protection locked="0"/>
    </xf>
    <xf numFmtId="4" fontId="5" fillId="0" borderId="94" xfId="0" applyNumberFormat="1" applyFont="1" applyBorder="1" applyProtection="1">
      <protection locked="0"/>
    </xf>
    <xf numFmtId="4" fontId="5" fillId="0" borderId="108" xfId="0" applyNumberFormat="1" applyFont="1" applyBorder="1" applyProtection="1">
      <protection locked="0"/>
    </xf>
    <xf numFmtId="4" fontId="5" fillId="0" borderId="99" xfId="0" applyNumberFormat="1" applyFont="1" applyBorder="1" applyProtection="1">
      <protection locked="0"/>
    </xf>
    <xf numFmtId="4" fontId="5" fillId="0" borderId="109" xfId="0" applyNumberFormat="1" applyFont="1" applyBorder="1" applyProtection="1">
      <protection locked="0"/>
    </xf>
    <xf numFmtId="4" fontId="5" fillId="0" borderId="98" xfId="0" applyNumberFormat="1" applyFont="1" applyBorder="1" applyProtection="1">
      <protection locked="0"/>
    </xf>
    <xf numFmtId="4" fontId="5" fillId="0" borderId="119" xfId="0" applyNumberFormat="1" applyFont="1" applyBorder="1" applyProtection="1">
      <protection locked="0"/>
    </xf>
    <xf numFmtId="4" fontId="5" fillId="0" borderId="118" xfId="0" applyNumberFormat="1" applyFont="1" applyBorder="1" applyProtection="1">
      <protection locked="0"/>
    </xf>
    <xf numFmtId="4" fontId="5" fillId="0" borderId="18" xfId="0" applyNumberFormat="1" applyFont="1" applyBorder="1" applyProtection="1">
      <protection locked="0"/>
    </xf>
    <xf numFmtId="4" fontId="5" fillId="0" borderId="10" xfId="0" applyNumberFormat="1" applyFont="1" applyBorder="1" applyProtection="1">
      <protection locked="0"/>
    </xf>
    <xf numFmtId="167" fontId="5" fillId="0" borderId="120" xfId="0" applyNumberFormat="1" applyFont="1" applyBorder="1" applyAlignment="1">
      <alignment vertical="center"/>
    </xf>
    <xf numFmtId="167" fontId="5" fillId="0" borderId="123" xfId="0" applyNumberFormat="1" applyFont="1" applyBorder="1" applyAlignment="1">
      <alignment vertical="center"/>
    </xf>
    <xf numFmtId="169" fontId="5" fillId="0" borderId="123" xfId="0" applyNumberFormat="1" applyFont="1" applyBorder="1" applyAlignment="1" applyProtection="1">
      <alignment vertical="center"/>
      <protection locked="0"/>
    </xf>
    <xf numFmtId="3" fontId="5" fillId="0" borderId="125" xfId="0" applyNumberFormat="1" applyFont="1" applyBorder="1" applyAlignment="1" applyProtection="1">
      <alignment vertical="center"/>
      <protection locked="0"/>
    </xf>
    <xf numFmtId="0" fontId="30" fillId="0" borderId="0" xfId="0" applyFont="1" applyAlignment="1">
      <alignment horizontal="left" vertical="center"/>
    </xf>
    <xf numFmtId="0" fontId="35" fillId="0" borderId="0" xfId="0" applyFont="1" applyAlignment="1">
      <alignment vertical="top"/>
    </xf>
    <xf numFmtId="0" fontId="5" fillId="0" borderId="94" xfId="0" applyFont="1" applyBorder="1" applyAlignment="1">
      <alignment wrapText="1"/>
    </xf>
    <xf numFmtId="4" fontId="13" fillId="3" borderId="43" xfId="1" applyNumberFormat="1" applyFont="1" applyFill="1" applyBorder="1" applyProtection="1"/>
    <xf numFmtId="0" fontId="25" fillId="7" borderId="129" xfId="0" applyFont="1" applyFill="1" applyBorder="1" applyAlignment="1" applyProtection="1">
      <alignment horizontal="left"/>
      <protection locked="0"/>
    </xf>
    <xf numFmtId="0" fontId="25" fillId="7" borderId="130" xfId="0" applyFont="1" applyFill="1" applyBorder="1" applyAlignment="1" applyProtection="1">
      <alignment horizontal="left"/>
      <protection locked="0"/>
    </xf>
    <xf numFmtId="0" fontId="25" fillId="7" borderId="131" xfId="0" applyFont="1" applyFill="1" applyBorder="1" applyAlignment="1" applyProtection="1">
      <alignment horizontal="left"/>
      <protection locked="0"/>
    </xf>
    <xf numFmtId="4" fontId="4" fillId="0" borderId="29" xfId="1" applyNumberFormat="1" applyFont="1" applyBorder="1" applyProtection="1"/>
    <xf numFmtId="4" fontId="4" fillId="0" borderId="30" xfId="1" applyNumberFormat="1" applyFont="1" applyBorder="1" applyProtection="1"/>
    <xf numFmtId="0" fontId="5" fillId="0" borderId="29" xfId="0" applyFont="1" applyBorder="1"/>
    <xf numFmtId="0" fontId="5" fillId="0" borderId="30" xfId="0" applyFont="1" applyBorder="1"/>
    <xf numFmtId="0" fontId="5" fillId="0" borderId="135" xfId="0" applyFont="1" applyBorder="1"/>
    <xf numFmtId="0" fontId="5" fillId="0" borderId="61" xfId="0" applyFont="1" applyBorder="1"/>
    <xf numFmtId="0" fontId="5" fillId="0" borderId="64" xfId="0" applyFont="1" applyBorder="1"/>
    <xf numFmtId="0" fontId="31" fillId="0" borderId="0" xfId="0" applyFont="1" applyAlignment="1">
      <alignment vertical="center"/>
    </xf>
    <xf numFmtId="0" fontId="22" fillId="0" borderId="28" xfId="0" applyFont="1" applyBorder="1"/>
    <xf numFmtId="0" fontId="13" fillId="0" borderId="62" xfId="0" applyFont="1" applyBorder="1" applyAlignment="1">
      <alignment horizontal="left"/>
    </xf>
    <xf numFmtId="0" fontId="4" fillId="0" borderId="134" xfId="0" applyFont="1" applyBorder="1" applyAlignment="1">
      <alignment horizontal="left"/>
    </xf>
    <xf numFmtId="4" fontId="36" fillId="3" borderId="61" xfId="1" applyNumberFormat="1" applyFont="1" applyFill="1" applyBorder="1" applyProtection="1"/>
    <xf numFmtId="4" fontId="36" fillId="3" borderId="64" xfId="1" applyNumberFormat="1" applyFont="1" applyFill="1" applyBorder="1" applyProtection="1"/>
    <xf numFmtId="4" fontId="36" fillId="0" borderId="61" xfId="1" applyNumberFormat="1" applyFont="1" applyBorder="1" applyProtection="1"/>
    <xf numFmtId="4" fontId="36" fillId="0" borderId="64" xfId="1" applyNumberFormat="1" applyFont="1" applyBorder="1" applyProtection="1"/>
    <xf numFmtId="0" fontId="29" fillId="0" borderId="134" xfId="0" applyFont="1" applyBorder="1"/>
    <xf numFmtId="4" fontId="5" fillId="4" borderId="31" xfId="0" applyNumberFormat="1" applyFont="1" applyFill="1" applyBorder="1"/>
    <xf numFmtId="0" fontId="5" fillId="0" borderId="123" xfId="0" applyFont="1" applyBorder="1"/>
    <xf numFmtId="0" fontId="5" fillId="0" borderId="123" xfId="0" applyFont="1" applyBorder="1" applyAlignment="1">
      <alignment horizontal="left" indent="1"/>
    </xf>
  </cellXfs>
  <cellStyles count="4">
    <cellStyle name="Komma" xfId="1" builtinId="3"/>
    <cellStyle name="Komma 2" xfId="3" xr:uid="{00000000-0005-0000-0000-000001000000}"/>
    <cellStyle name="Standard" xfId="0" builtinId="0"/>
    <cellStyle name="Standard 2" xfId="2" xr:uid="{00000000-0005-0000-0000-000003000000}"/>
  </cellStyles>
  <dxfs count="0"/>
  <tableStyles count="0" defaultTableStyle="TableStyleMedium2" defaultPivotStyle="PivotStyleLight16"/>
  <colors>
    <mruColors>
      <color rgb="FFFFFFCD"/>
      <color rgb="FFFFCC66"/>
      <color rgb="FF0000CC"/>
      <color rgb="FFF3DBD5"/>
      <color rgb="FFDD9B8B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U124"/>
  <sheetViews>
    <sheetView showGridLines="0" tabSelected="1" view="pageBreakPreview" topLeftCell="A98" zoomScaleNormal="100" zoomScaleSheetLayoutView="100" workbookViewId="0">
      <selection activeCell="K111" sqref="K111"/>
    </sheetView>
  </sheetViews>
  <sheetFormatPr baseColWidth="10" defaultColWidth="9.21875" defaultRowHeight="13.8" x14ac:dyDescent="0.25"/>
  <cols>
    <col min="1" max="1" width="8.77734375" style="456" customWidth="1" collapsed="1"/>
    <col min="2" max="2" width="55.21875" style="115" customWidth="1" collapsed="1"/>
    <col min="3" max="3" width="5.44140625" style="115" customWidth="1" collapsed="1"/>
    <col min="4" max="5" width="16.77734375" style="466" customWidth="1" collapsed="1"/>
    <col min="6" max="6" width="5.44140625" style="115" customWidth="1" collapsed="1"/>
    <col min="7" max="8" width="16.77734375" style="115" customWidth="1" collapsed="1"/>
    <col min="9" max="9" width="5.5546875" style="115" customWidth="1" collapsed="1"/>
    <col min="10" max="11" width="16.77734375" style="115" customWidth="1" collapsed="1"/>
    <col min="12" max="12" width="64.77734375" style="1" customWidth="1" collapsed="1"/>
    <col min="13" max="13" width="5.21875" style="1" customWidth="1" collapsed="1"/>
    <col min="14" max="16384" width="9.21875" style="1" collapsed="1"/>
  </cols>
  <sheetData>
    <row r="1" spans="1:21" s="108" customFormat="1" ht="17.25" customHeight="1" x14ac:dyDescent="0.4">
      <c r="B1" s="176" t="s">
        <v>0</v>
      </c>
      <c r="C1" s="173"/>
      <c r="D1" s="173"/>
      <c r="E1" s="173"/>
      <c r="F1" s="173"/>
      <c r="G1" s="173"/>
      <c r="H1" s="10"/>
      <c r="I1" s="10"/>
      <c r="J1" s="11" t="s">
        <v>330</v>
      </c>
      <c r="K1" s="177">
        <f>IF(ISBLANK('Werteliste-manuell'!$F$1),"-",'Werteliste-manuell'!$F$1)</f>
        <v>46055</v>
      </c>
    </row>
    <row r="2" spans="1:21" s="108" customFormat="1" ht="6" customHeight="1" x14ac:dyDescent="0.4">
      <c r="A2" s="173"/>
      <c r="H2" s="12"/>
      <c r="I2" s="12"/>
      <c r="J2" s="12"/>
      <c r="K2" s="12"/>
    </row>
    <row r="3" spans="1:21" s="108" customFormat="1" ht="17.25" customHeight="1" x14ac:dyDescent="0.3">
      <c r="B3" s="175" t="s">
        <v>1</v>
      </c>
      <c r="C3" s="174"/>
      <c r="D3" s="174"/>
      <c r="E3" s="174"/>
      <c r="F3" s="174"/>
      <c r="G3" s="174"/>
      <c r="H3" s="13"/>
      <c r="I3" s="13"/>
      <c r="J3" s="13"/>
      <c r="K3" s="13"/>
    </row>
    <row r="4" spans="1:21" s="108" customFormat="1" ht="14.25" customHeight="1" x14ac:dyDescent="0.25">
      <c r="A4" s="1"/>
      <c r="B4" s="1"/>
      <c r="C4" s="1"/>
      <c r="D4" s="1"/>
      <c r="E4" s="1"/>
      <c r="F4" s="1"/>
      <c r="H4" s="170"/>
      <c r="I4" s="158" t="s">
        <v>185</v>
      </c>
      <c r="J4" s="161" t="str">
        <f>IF(ISBLANK('Werteliste-BIENE'!$C$2),"-",'Werteliste-BIENE'!$C$2)</f>
        <v>Berlin</v>
      </c>
      <c r="K4" s="508"/>
    </row>
    <row r="5" spans="1:21" s="108" customFormat="1" ht="14.25" customHeight="1" x14ac:dyDescent="0.25">
      <c r="A5" s="1"/>
      <c r="B5" s="1"/>
      <c r="C5" s="1"/>
      <c r="D5" s="1"/>
      <c r="E5" s="1"/>
      <c r="F5" s="1"/>
      <c r="H5" s="171"/>
      <c r="I5" s="159" t="s">
        <v>186</v>
      </c>
      <c r="J5" s="162" t="str">
        <f>IF(ISBLANK('Werteliste-BIENE'!$C$3),"-",'Werteliste-BIENE'!$C$3)</f>
        <v>Januar</v>
      </c>
      <c r="K5" s="509"/>
    </row>
    <row r="6" spans="1:21" s="108" customFormat="1" ht="14.25" customHeight="1" x14ac:dyDescent="0.25">
      <c r="A6" s="1"/>
      <c r="B6" s="1"/>
      <c r="C6" s="1"/>
      <c r="D6" s="1"/>
      <c r="E6" s="1"/>
      <c r="F6" s="1"/>
      <c r="H6" s="172"/>
      <c r="I6" s="160" t="s">
        <v>187</v>
      </c>
      <c r="J6" s="163" t="str">
        <f>IF(ISBLANK('Werteliste-BIENE'!$C$4),"-",'Werteliste-BIENE'!$C$4)</f>
        <v>2026</v>
      </c>
      <c r="K6" s="510"/>
    </row>
    <row r="7" spans="1:21" ht="6.75" customHeight="1" thickBot="1" x14ac:dyDescent="0.3">
      <c r="A7" s="14"/>
      <c r="B7" s="15"/>
      <c r="C7" s="15"/>
      <c r="D7" s="16"/>
      <c r="E7" s="16"/>
      <c r="F7" s="15"/>
      <c r="G7" s="15"/>
      <c r="H7" s="17"/>
      <c r="I7" s="15"/>
      <c r="J7" s="15"/>
      <c r="K7" s="18"/>
    </row>
    <row r="8" spans="1:21" ht="17.25" customHeight="1" x14ac:dyDescent="0.25">
      <c r="A8" s="19"/>
      <c r="B8" s="20"/>
      <c r="C8" s="20"/>
      <c r="D8" s="21" t="s">
        <v>2</v>
      </c>
      <c r="E8" s="22"/>
      <c r="F8" s="23"/>
      <c r="G8" s="21" t="s">
        <v>3</v>
      </c>
      <c r="H8" s="22"/>
      <c r="I8" s="23"/>
      <c r="J8" s="21" t="s">
        <v>3</v>
      </c>
      <c r="K8" s="24"/>
      <c r="L8" s="193"/>
      <c r="M8" s="511"/>
      <c r="N8" s="511"/>
    </row>
    <row r="9" spans="1:21" x14ac:dyDescent="0.25">
      <c r="A9" s="25"/>
      <c r="B9" s="26"/>
      <c r="C9" s="27"/>
      <c r="D9" s="16" t="s">
        <v>4</v>
      </c>
      <c r="E9" s="28"/>
      <c r="F9" s="27"/>
      <c r="G9" s="16" t="s">
        <v>5</v>
      </c>
      <c r="H9" s="28"/>
      <c r="I9" s="27"/>
      <c r="J9" s="16" t="s">
        <v>6</v>
      </c>
      <c r="K9" s="29"/>
      <c r="L9" s="29" t="s">
        <v>309</v>
      </c>
      <c r="M9" s="511"/>
      <c r="N9" s="511"/>
    </row>
    <row r="10" spans="1:21" ht="14.4" thickBot="1" x14ac:dyDescent="0.3">
      <c r="A10" s="30"/>
      <c r="B10" s="27"/>
      <c r="C10" s="31"/>
      <c r="D10" s="32" t="s">
        <v>180</v>
      </c>
      <c r="E10" s="33"/>
      <c r="F10" s="31"/>
      <c r="G10" s="34"/>
      <c r="H10" s="33"/>
      <c r="I10" s="31"/>
      <c r="J10" s="34"/>
      <c r="K10" s="35"/>
      <c r="L10" s="35"/>
      <c r="M10" s="511"/>
      <c r="N10" s="511"/>
    </row>
    <row r="11" spans="1:21" x14ac:dyDescent="0.25">
      <c r="A11" s="30" t="s">
        <v>7</v>
      </c>
      <c r="B11" s="178" t="s">
        <v>200</v>
      </c>
      <c r="C11" s="181" t="s">
        <v>8</v>
      </c>
      <c r="D11" s="36" t="s">
        <v>9</v>
      </c>
      <c r="E11" s="37" t="s">
        <v>198</v>
      </c>
      <c r="F11" s="182" t="s">
        <v>10</v>
      </c>
      <c r="G11" s="38" t="s">
        <v>9</v>
      </c>
      <c r="H11" s="39" t="s">
        <v>198</v>
      </c>
      <c r="I11" s="183" t="s">
        <v>10</v>
      </c>
      <c r="J11" s="38" t="s">
        <v>9</v>
      </c>
      <c r="K11" s="39" t="s">
        <v>198</v>
      </c>
      <c r="L11" s="469"/>
      <c r="M11" s="511"/>
      <c r="N11" s="511"/>
      <c r="T11" s="511"/>
      <c r="U11" s="511"/>
    </row>
    <row r="12" spans="1:21" x14ac:dyDescent="0.25">
      <c r="A12" s="30"/>
      <c r="B12" s="27"/>
      <c r="C12" s="40"/>
      <c r="D12" s="41" t="str">
        <f>J5</f>
        <v>Januar</v>
      </c>
      <c r="E12" s="42" t="s">
        <v>199</v>
      </c>
      <c r="F12" s="43"/>
      <c r="G12" s="41" t="str">
        <f>J5</f>
        <v>Januar</v>
      </c>
      <c r="H12" s="42" t="s">
        <v>199</v>
      </c>
      <c r="I12" s="43"/>
      <c r="J12" s="41" t="str">
        <f>J5</f>
        <v>Januar</v>
      </c>
      <c r="K12" s="42" t="s">
        <v>199</v>
      </c>
      <c r="L12" s="470"/>
      <c r="M12" s="511"/>
      <c r="N12" s="511"/>
      <c r="T12" s="511"/>
      <c r="U12" s="511"/>
    </row>
    <row r="13" spans="1:21" ht="14.4" thickBot="1" x14ac:dyDescent="0.3">
      <c r="A13" s="44"/>
      <c r="B13" s="31"/>
      <c r="C13" s="45"/>
      <c r="D13" s="46" t="s">
        <v>11</v>
      </c>
      <c r="E13" s="47" t="s">
        <v>11</v>
      </c>
      <c r="F13" s="48" t="s">
        <v>181</v>
      </c>
      <c r="G13" s="49" t="s">
        <v>11</v>
      </c>
      <c r="H13" s="50" t="s">
        <v>11</v>
      </c>
      <c r="I13" s="51" t="s">
        <v>181</v>
      </c>
      <c r="J13" s="52" t="s">
        <v>11</v>
      </c>
      <c r="K13" s="53" t="s">
        <v>11</v>
      </c>
      <c r="L13" s="471"/>
      <c r="M13" s="511"/>
      <c r="N13" s="511"/>
      <c r="T13" s="511"/>
      <c r="U13" s="511"/>
    </row>
    <row r="14" spans="1:21" s="511" customFormat="1" ht="21" customHeight="1" x14ac:dyDescent="0.3">
      <c r="A14" s="54"/>
      <c r="B14" s="55" t="s">
        <v>189</v>
      </c>
      <c r="C14" s="194"/>
      <c r="D14" s="195"/>
      <c r="E14" s="196"/>
      <c r="F14" s="197"/>
      <c r="G14" s="198"/>
      <c r="H14" s="199"/>
      <c r="I14" s="197"/>
      <c r="J14" s="198"/>
      <c r="K14" s="199"/>
      <c r="L14" s="472"/>
    </row>
    <row r="15" spans="1:21" s="511" customFormat="1" ht="21" customHeight="1" x14ac:dyDescent="0.3">
      <c r="A15" s="56" t="s">
        <v>12</v>
      </c>
      <c r="B15" s="57" t="s">
        <v>13</v>
      </c>
      <c r="C15" s="200" t="s">
        <v>14</v>
      </c>
      <c r="D15" s="201"/>
      <c r="E15" s="202"/>
      <c r="F15" s="203">
        <v>42.5</v>
      </c>
      <c r="G15" s="204"/>
      <c r="H15" s="205"/>
      <c r="I15" s="206">
        <v>15</v>
      </c>
      <c r="J15" s="204"/>
      <c r="K15" s="205"/>
      <c r="L15" s="473"/>
    </row>
    <row r="16" spans="1:21" ht="15" customHeight="1" x14ac:dyDescent="0.25">
      <c r="A16" s="58" t="s">
        <v>15</v>
      </c>
      <c r="B16" s="59" t="s">
        <v>16</v>
      </c>
      <c r="C16" s="207"/>
      <c r="D16" s="208">
        <f>SUM(D17:D19)</f>
        <v>1694112874.3</v>
      </c>
      <c r="E16" s="209">
        <f>SUM(E17:E19)</f>
        <v>1694112874.3</v>
      </c>
      <c r="F16" s="210"/>
      <c r="G16" s="211"/>
      <c r="H16" s="212"/>
      <c r="I16" s="213"/>
      <c r="J16" s="214"/>
      <c r="K16" s="212"/>
      <c r="L16" s="474"/>
      <c r="M16" s="511"/>
      <c r="N16" s="511"/>
      <c r="T16" s="511"/>
      <c r="U16" s="511"/>
    </row>
    <row r="17" spans="1:21" x14ac:dyDescent="0.25">
      <c r="A17" s="60" t="s">
        <v>17</v>
      </c>
      <c r="B17" s="61" t="s">
        <v>19</v>
      </c>
      <c r="C17" s="207"/>
      <c r="D17" s="215">
        <f>'Werteliste-BIENE'!D7+'Werteliste-manuell'!E7</f>
        <v>346098.68</v>
      </c>
      <c r="E17" s="216">
        <f>'Werteliste-BIENE'!E7+'Werteliste-manuell'!F7</f>
        <v>346098.68</v>
      </c>
      <c r="F17" s="217"/>
      <c r="G17" s="218"/>
      <c r="H17" s="219"/>
      <c r="I17" s="220"/>
      <c r="J17" s="221"/>
      <c r="K17" s="222"/>
      <c r="L17" s="475" t="s">
        <v>314</v>
      </c>
      <c r="M17" s="511"/>
      <c r="N17" s="511"/>
      <c r="T17" s="511"/>
      <c r="U17" s="511"/>
    </row>
    <row r="18" spans="1:21" x14ac:dyDescent="0.25">
      <c r="A18" s="60" t="s">
        <v>18</v>
      </c>
      <c r="B18" s="62" t="s">
        <v>20</v>
      </c>
      <c r="C18" s="207"/>
      <c r="D18" s="223">
        <f>'Werteliste-BIENE'!D8</f>
        <v>0</v>
      </c>
      <c r="E18" s="224">
        <f>'Werteliste-BIENE'!E8</f>
        <v>0</v>
      </c>
      <c r="F18" s="217"/>
      <c r="G18" s="218"/>
      <c r="H18" s="219"/>
      <c r="I18" s="220"/>
      <c r="J18" s="221"/>
      <c r="K18" s="222"/>
      <c r="L18" s="476" t="s">
        <v>307</v>
      </c>
      <c r="M18" s="511"/>
      <c r="N18" s="511"/>
      <c r="T18" s="511"/>
      <c r="U18" s="511"/>
    </row>
    <row r="19" spans="1:21" x14ac:dyDescent="0.25">
      <c r="A19" s="58" t="s">
        <v>21</v>
      </c>
      <c r="B19" s="59" t="s">
        <v>22</v>
      </c>
      <c r="C19" s="225"/>
      <c r="D19" s="226">
        <f>'Werteliste-BIENE'!D9+'Werteliste-manuell'!E8</f>
        <v>1693766775.6199999</v>
      </c>
      <c r="E19" s="227">
        <f>'Werteliste-BIENE'!E9+'Werteliste-manuell'!F8</f>
        <v>1693766775.6199999</v>
      </c>
      <c r="F19" s="228"/>
      <c r="G19" s="229">
        <f>ROUND($F$15/100*D19,2)</f>
        <v>719850879.63999999</v>
      </c>
      <c r="H19" s="230">
        <f>ROUND($F$15/100*E19,2)</f>
        <v>719850879.63999999</v>
      </c>
      <c r="I19" s="207"/>
      <c r="J19" s="231">
        <f>D19*15/100</f>
        <v>254065016.34299999</v>
      </c>
      <c r="K19" s="230">
        <f>E19*15/100</f>
        <v>254065016.34299999</v>
      </c>
      <c r="L19" s="476" t="s">
        <v>314</v>
      </c>
      <c r="M19" s="511"/>
      <c r="N19" s="511"/>
      <c r="T19" s="511"/>
      <c r="U19" s="511"/>
    </row>
    <row r="20" spans="1:21" x14ac:dyDescent="0.25">
      <c r="A20" s="60" t="s">
        <v>23</v>
      </c>
      <c r="B20" s="61" t="s">
        <v>24</v>
      </c>
      <c r="C20" s="207"/>
      <c r="D20" s="218">
        <f>ROUND(G20/$F$15*100,2)</f>
        <v>104810.8</v>
      </c>
      <c r="E20" s="218">
        <f>ROUND(H20/$F$15*100,2)</f>
        <v>104810.8</v>
      </c>
      <c r="F20" s="213"/>
      <c r="G20" s="215">
        <f>'Werteliste-manuell'!E9</f>
        <v>44544.59</v>
      </c>
      <c r="H20" s="232">
        <f>'Werteliste-manuell'!F9</f>
        <v>44544.59</v>
      </c>
      <c r="I20" s="220"/>
      <c r="J20" s="221">
        <f>D20*15/100</f>
        <v>15721.62</v>
      </c>
      <c r="K20" s="222">
        <f>E20*15/100</f>
        <v>15721.62</v>
      </c>
      <c r="L20" s="476" t="s">
        <v>308</v>
      </c>
      <c r="M20" s="511"/>
      <c r="N20" s="511"/>
      <c r="T20" s="511"/>
      <c r="U20" s="511"/>
    </row>
    <row r="21" spans="1:21" x14ac:dyDescent="0.25">
      <c r="A21" s="60" t="s">
        <v>25</v>
      </c>
      <c r="B21" s="61" t="s">
        <v>188</v>
      </c>
      <c r="C21" s="207"/>
      <c r="D21" s="218">
        <f t="shared" ref="D21:D22" si="0">ROUND(G21/$F$15*100,2)</f>
        <v>0</v>
      </c>
      <c r="E21" s="218">
        <f t="shared" ref="E21:E22" si="1">ROUND(H21/$F$15*100,2)</f>
        <v>0</v>
      </c>
      <c r="F21" s="213"/>
      <c r="G21" s="223">
        <f>'Werteliste-manuell'!E10</f>
        <v>0</v>
      </c>
      <c r="H21" s="232">
        <f>'Werteliste-manuell'!F10</f>
        <v>0</v>
      </c>
      <c r="I21" s="220"/>
      <c r="J21" s="221">
        <f>D21*15/100</f>
        <v>0</v>
      </c>
      <c r="K21" s="222">
        <f t="shared" ref="K21:K22" si="2">E21*15/100</f>
        <v>0</v>
      </c>
      <c r="L21" s="476" t="s">
        <v>308</v>
      </c>
      <c r="M21" s="511"/>
      <c r="N21" s="511"/>
      <c r="T21" s="511"/>
      <c r="U21" s="511"/>
    </row>
    <row r="22" spans="1:21" x14ac:dyDescent="0.25">
      <c r="A22" s="60" t="s">
        <v>26</v>
      </c>
      <c r="B22" s="61" t="s">
        <v>27</v>
      </c>
      <c r="C22" s="207"/>
      <c r="D22" s="218">
        <f t="shared" si="0"/>
        <v>1403402.31</v>
      </c>
      <c r="E22" s="218">
        <f t="shared" si="1"/>
        <v>1403402.31</v>
      </c>
      <c r="F22" s="213"/>
      <c r="G22" s="223">
        <f>'Werteliste-manuell'!E11</f>
        <v>596445.98</v>
      </c>
      <c r="H22" s="232">
        <f>'Werteliste-manuell'!F11</f>
        <v>596445.98</v>
      </c>
      <c r="I22" s="220"/>
      <c r="J22" s="221">
        <f>D22*15/100</f>
        <v>210510.34650000001</v>
      </c>
      <c r="K22" s="222">
        <f t="shared" si="2"/>
        <v>210510.34650000001</v>
      </c>
      <c r="L22" s="476" t="s">
        <v>308</v>
      </c>
      <c r="M22" s="511"/>
      <c r="N22" s="511"/>
      <c r="T22" s="511"/>
      <c r="U22" s="511"/>
    </row>
    <row r="23" spans="1:21" x14ac:dyDescent="0.25">
      <c r="A23" s="60" t="s">
        <v>261</v>
      </c>
      <c r="B23" s="61" t="s">
        <v>48</v>
      </c>
      <c r="C23" s="207"/>
      <c r="D23" s="218">
        <f t="shared" ref="D23" si="3">ROUND(G23/$F$15*100,2)</f>
        <v>0</v>
      </c>
      <c r="E23" s="218">
        <f t="shared" ref="E23" si="4">ROUND(H23/$F$15*100,2)</f>
        <v>0</v>
      </c>
      <c r="F23" s="213"/>
      <c r="G23" s="223">
        <f>'Werteliste-manuell'!E12</f>
        <v>0</v>
      </c>
      <c r="H23" s="232">
        <f>'Werteliste-manuell'!F12</f>
        <v>0</v>
      </c>
      <c r="I23" s="220"/>
      <c r="J23" s="221">
        <f>D23*15/100</f>
        <v>0</v>
      </c>
      <c r="K23" s="222">
        <f t="shared" ref="K23" si="5">E23*15/100</f>
        <v>0</v>
      </c>
      <c r="L23" s="476" t="s">
        <v>308</v>
      </c>
      <c r="M23" s="511"/>
      <c r="N23" s="511"/>
      <c r="T23" s="511"/>
      <c r="U23" s="511"/>
    </row>
    <row r="24" spans="1:21" x14ac:dyDescent="0.25">
      <c r="A24" s="58" t="s">
        <v>28</v>
      </c>
      <c r="B24" s="59" t="s">
        <v>29</v>
      </c>
      <c r="C24" s="207"/>
      <c r="D24" s="233">
        <f>SUM(D19:D23)</f>
        <v>1695274988.7299998</v>
      </c>
      <c r="E24" s="234">
        <f>SUM(E19:E23)</f>
        <v>1695274988.7299998</v>
      </c>
      <c r="F24" s="213"/>
      <c r="G24" s="211">
        <f>SUM(G19:G23)</f>
        <v>720491870.21000004</v>
      </c>
      <c r="H24" s="212">
        <f>SUM(H19:H23)</f>
        <v>720491870.21000004</v>
      </c>
      <c r="I24" s="235"/>
      <c r="J24" s="214">
        <f>SUM(J19:J23)</f>
        <v>254291248.30950001</v>
      </c>
      <c r="K24" s="212">
        <f>SUM(K19:K23)</f>
        <v>254291248.30950001</v>
      </c>
      <c r="L24" s="477"/>
      <c r="M24" s="511"/>
      <c r="N24" s="511"/>
      <c r="T24" s="511"/>
      <c r="U24" s="511"/>
    </row>
    <row r="25" spans="1:21" s="512" customFormat="1" ht="15" customHeight="1" x14ac:dyDescent="0.25">
      <c r="A25" s="60" t="s">
        <v>30</v>
      </c>
      <c r="B25" s="61" t="s">
        <v>31</v>
      </c>
      <c r="C25" s="207"/>
      <c r="D25" s="218">
        <f>ROUND(G25/$F$15*100,2)</f>
        <v>-385699077.55000001</v>
      </c>
      <c r="E25" s="218">
        <f t="shared" ref="E25" si="6">ROUND(H25/$F$15*100,2)</f>
        <v>-385699077.55000001</v>
      </c>
      <c r="F25" s="213"/>
      <c r="G25" s="223">
        <f>'Werteliste-manuell'!E13</f>
        <v>-163922107.95875001</v>
      </c>
      <c r="H25" s="232">
        <f>'Werteliste-manuell'!F13</f>
        <v>-163922107.95875001</v>
      </c>
      <c r="I25" s="220"/>
      <c r="J25" s="221">
        <f>D25*15/100</f>
        <v>-57854861.6325</v>
      </c>
      <c r="K25" s="222">
        <f>E25*15/100</f>
        <v>-57854861.6325</v>
      </c>
      <c r="L25" s="476" t="s">
        <v>308</v>
      </c>
      <c r="M25" s="511"/>
      <c r="N25" s="511"/>
      <c r="T25" s="511"/>
      <c r="U25" s="511"/>
    </row>
    <row r="26" spans="1:21" ht="14.4" thickBot="1" x14ac:dyDescent="0.3">
      <c r="A26" s="63" t="s">
        <v>32</v>
      </c>
      <c r="B26" s="64" t="s">
        <v>33</v>
      </c>
      <c r="C26" s="237"/>
      <c r="D26" s="238">
        <f>SUM(D24:D25)</f>
        <v>1309575911.1799998</v>
      </c>
      <c r="E26" s="238">
        <f>SUM(E24:E25)</f>
        <v>1309575911.1799998</v>
      </c>
      <c r="F26" s="239"/>
      <c r="G26" s="238">
        <f>SUM(G24:G25)</f>
        <v>556569762.25125003</v>
      </c>
      <c r="H26" s="240">
        <f>SUM(H24:H25)</f>
        <v>556569762.25125003</v>
      </c>
      <c r="I26" s="239"/>
      <c r="J26" s="241">
        <f>SUM(J24:J25)</f>
        <v>196436386.67700002</v>
      </c>
      <c r="K26" s="242">
        <f>SUM(K24:K25)</f>
        <v>196436386.67700002</v>
      </c>
      <c r="L26" s="478"/>
      <c r="M26" s="511"/>
      <c r="N26" s="511"/>
      <c r="T26" s="511"/>
      <c r="U26" s="511"/>
    </row>
    <row r="27" spans="1:21" s="511" customFormat="1" ht="21" customHeight="1" thickTop="1" x14ac:dyDescent="0.3">
      <c r="A27" s="56" t="s">
        <v>34</v>
      </c>
      <c r="B27" s="57" t="s">
        <v>35</v>
      </c>
      <c r="C27" s="200" t="s">
        <v>36</v>
      </c>
      <c r="D27" s="201"/>
      <c r="E27" s="202"/>
      <c r="F27" s="203">
        <v>42.5</v>
      </c>
      <c r="G27" s="243"/>
      <c r="H27" s="244"/>
      <c r="I27" s="206">
        <v>15</v>
      </c>
      <c r="J27" s="243"/>
      <c r="K27" s="244"/>
      <c r="L27" s="479"/>
    </row>
    <row r="28" spans="1:21" x14ac:dyDescent="0.25">
      <c r="A28" s="58" t="s">
        <v>37</v>
      </c>
      <c r="B28" s="59" t="s">
        <v>38</v>
      </c>
      <c r="C28" s="225"/>
      <c r="D28" s="208">
        <f>SUM(D29:D33)</f>
        <v>138315999.31999999</v>
      </c>
      <c r="E28" s="209">
        <f>SUM(E29:E33)</f>
        <v>138315999.31999999</v>
      </c>
      <c r="F28" s="245"/>
      <c r="G28" s="211"/>
      <c r="H28" s="212"/>
      <c r="I28" s="213"/>
      <c r="J28" s="214"/>
      <c r="K28" s="212"/>
      <c r="L28" s="476"/>
      <c r="M28" s="511"/>
      <c r="N28" s="511"/>
      <c r="T28" s="511"/>
      <c r="U28" s="511"/>
    </row>
    <row r="29" spans="1:21" x14ac:dyDescent="0.25">
      <c r="A29" s="60" t="s">
        <v>39</v>
      </c>
      <c r="B29" s="61" t="s">
        <v>40</v>
      </c>
      <c r="C29" s="225"/>
      <c r="D29" s="223">
        <f>'Werteliste-BIENE'!D10</f>
        <v>0</v>
      </c>
      <c r="E29" s="223">
        <f>'Werteliste-BIENE'!E10</f>
        <v>0</v>
      </c>
      <c r="F29" s="246"/>
      <c r="G29" s="218"/>
      <c r="H29" s="219"/>
      <c r="I29" s="246"/>
      <c r="J29" s="221"/>
      <c r="K29" s="222"/>
      <c r="L29" s="476" t="s">
        <v>307</v>
      </c>
      <c r="M29" s="511"/>
      <c r="N29" s="511"/>
      <c r="T29" s="511"/>
      <c r="U29" s="511"/>
    </row>
    <row r="30" spans="1:21" x14ac:dyDescent="0.25">
      <c r="A30" s="60" t="s">
        <v>41</v>
      </c>
      <c r="B30" s="61" t="s">
        <v>42</v>
      </c>
      <c r="C30" s="225"/>
      <c r="D30" s="223">
        <f>'Werteliste-BIENE'!D11</f>
        <v>0</v>
      </c>
      <c r="E30" s="223">
        <f>'Werteliste-BIENE'!E11</f>
        <v>0</v>
      </c>
      <c r="F30" s="246"/>
      <c r="G30" s="218"/>
      <c r="H30" s="219"/>
      <c r="I30" s="246"/>
      <c r="J30" s="221"/>
      <c r="K30" s="222"/>
      <c r="L30" s="476" t="s">
        <v>307</v>
      </c>
      <c r="M30" s="511"/>
      <c r="N30" s="511"/>
      <c r="T30" s="511"/>
      <c r="U30" s="511"/>
    </row>
    <row r="31" spans="1:21" x14ac:dyDescent="0.25">
      <c r="A31" s="60" t="s">
        <v>43</v>
      </c>
      <c r="B31" s="61" t="s">
        <v>44</v>
      </c>
      <c r="C31" s="225"/>
      <c r="D31" s="223">
        <f>'Werteliste-BIENE'!D12</f>
        <v>38551929.829999998</v>
      </c>
      <c r="E31" s="223">
        <f>'Werteliste-BIENE'!E12</f>
        <v>38551929.829999998</v>
      </c>
      <c r="F31" s="246"/>
      <c r="G31" s="218"/>
      <c r="H31" s="219"/>
      <c r="I31" s="246"/>
      <c r="J31" s="221"/>
      <c r="K31" s="222"/>
      <c r="L31" s="476" t="s">
        <v>307</v>
      </c>
      <c r="M31" s="511"/>
      <c r="N31" s="511"/>
      <c r="T31" s="511"/>
      <c r="U31" s="511"/>
    </row>
    <row r="32" spans="1:21" x14ac:dyDescent="0.25">
      <c r="A32" s="60" t="s">
        <v>262</v>
      </c>
      <c r="B32" s="61" t="s">
        <v>263</v>
      </c>
      <c r="C32" s="225"/>
      <c r="D32" s="223">
        <f>'Werteliste-BIENE'!D13</f>
        <v>237050</v>
      </c>
      <c r="E32" s="223">
        <f>'Werteliste-BIENE'!E13</f>
        <v>237050</v>
      </c>
      <c r="F32" s="246"/>
      <c r="G32" s="218"/>
      <c r="H32" s="219"/>
      <c r="I32" s="246"/>
      <c r="J32" s="221"/>
      <c r="K32" s="222"/>
      <c r="L32" s="476" t="s">
        <v>307</v>
      </c>
      <c r="M32" s="511"/>
      <c r="N32" s="511"/>
      <c r="T32" s="511"/>
      <c r="U32" s="511"/>
    </row>
    <row r="33" spans="1:21" x14ac:dyDescent="0.25">
      <c r="A33" s="58" t="s">
        <v>45</v>
      </c>
      <c r="B33" s="59" t="s">
        <v>22</v>
      </c>
      <c r="C33" s="225"/>
      <c r="D33" s="226">
        <f>'Werteliste-BIENE'!D14</f>
        <v>99527019.489999995</v>
      </c>
      <c r="E33" s="226">
        <f>'Werteliste-BIENE'!E14</f>
        <v>99527019.489999995</v>
      </c>
      <c r="F33" s="207"/>
      <c r="G33" s="229">
        <f>ROUND(D33*$F$27/100,2)</f>
        <v>42298983.280000001</v>
      </c>
      <c r="H33" s="229">
        <f>ROUND(E33*$F$27/100,2)</f>
        <v>42298983.280000001</v>
      </c>
      <c r="I33" s="207"/>
      <c r="J33" s="231">
        <f t="shared" ref="J33:K35" si="7">D33*15/100</f>
        <v>14929052.9235</v>
      </c>
      <c r="K33" s="230">
        <f>E33*15/100</f>
        <v>14929052.9235</v>
      </c>
      <c r="L33" s="476" t="s">
        <v>307</v>
      </c>
      <c r="M33" s="511"/>
      <c r="N33" s="511"/>
      <c r="T33" s="511"/>
      <c r="U33" s="511"/>
    </row>
    <row r="34" spans="1:21" x14ac:dyDescent="0.25">
      <c r="A34" s="60" t="s">
        <v>46</v>
      </c>
      <c r="B34" s="61" t="s">
        <v>341</v>
      </c>
      <c r="C34" s="207"/>
      <c r="D34" s="218">
        <f>ROUND(G34/$F$27*100,2)</f>
        <v>856536.05</v>
      </c>
      <c r="E34" s="218">
        <f>ROUND(H34/$F$27*100,2)</f>
        <v>856536.05</v>
      </c>
      <c r="F34" s="246"/>
      <c r="G34" s="223">
        <f>'Werteliste-manuell'!E14</f>
        <v>364027.82</v>
      </c>
      <c r="H34" s="232">
        <f>'Werteliste-manuell'!F14</f>
        <v>364027.82</v>
      </c>
      <c r="I34" s="246"/>
      <c r="J34" s="221">
        <f t="shared" si="7"/>
        <v>128480.4075</v>
      </c>
      <c r="K34" s="222">
        <f t="shared" si="7"/>
        <v>128480.4075</v>
      </c>
      <c r="L34" s="476" t="s">
        <v>308</v>
      </c>
      <c r="M34" s="511"/>
      <c r="N34" s="511"/>
      <c r="T34" s="511"/>
      <c r="U34" s="511"/>
    </row>
    <row r="35" spans="1:21" x14ac:dyDescent="0.25">
      <c r="A35" s="60" t="s">
        <v>47</v>
      </c>
      <c r="B35" s="61" t="s">
        <v>48</v>
      </c>
      <c r="C35" s="207"/>
      <c r="D35" s="218">
        <f>ROUND(G35/$F$27*100,2)</f>
        <v>0</v>
      </c>
      <c r="E35" s="218">
        <f t="shared" ref="E35" si="8">ROUND(H35/$F$27*100,2)</f>
        <v>0</v>
      </c>
      <c r="F35" s="246"/>
      <c r="G35" s="223">
        <f>'Werteliste-manuell'!E15</f>
        <v>0</v>
      </c>
      <c r="H35" s="232">
        <f>'Werteliste-manuell'!F15</f>
        <v>0</v>
      </c>
      <c r="I35" s="246"/>
      <c r="J35" s="221">
        <f t="shared" si="7"/>
        <v>0</v>
      </c>
      <c r="K35" s="222">
        <f>E35*15/100</f>
        <v>0</v>
      </c>
      <c r="L35" s="476" t="s">
        <v>308</v>
      </c>
      <c r="M35" s="511"/>
      <c r="N35" s="511"/>
      <c r="T35" s="511"/>
      <c r="U35" s="511"/>
    </row>
    <row r="36" spans="1:21" x14ac:dyDescent="0.25">
      <c r="A36" s="58" t="s">
        <v>49</v>
      </c>
      <c r="B36" s="59" t="s">
        <v>298</v>
      </c>
      <c r="C36" s="207"/>
      <c r="D36" s="233">
        <f>SUM(D33:D35)</f>
        <v>100383555.53999999</v>
      </c>
      <c r="E36" s="234">
        <f>SUM(E33:E35)</f>
        <v>100383555.53999999</v>
      </c>
      <c r="F36" s="213"/>
      <c r="G36" s="211">
        <f>SUM(G33:G35)</f>
        <v>42663011.100000001</v>
      </c>
      <c r="H36" s="212">
        <f>SUM(H33:H35)</f>
        <v>42663011.100000001</v>
      </c>
      <c r="I36" s="235"/>
      <c r="J36" s="214">
        <f>SUM(J33:J35)</f>
        <v>15057533.331</v>
      </c>
      <c r="K36" s="212">
        <f>SUM(K33:K35)</f>
        <v>15057533.331</v>
      </c>
      <c r="L36" s="476"/>
      <c r="M36" s="511"/>
      <c r="N36" s="511"/>
      <c r="T36" s="511"/>
      <c r="U36" s="511"/>
    </row>
    <row r="37" spans="1:21" x14ac:dyDescent="0.25">
      <c r="A37" s="60" t="s">
        <v>50</v>
      </c>
      <c r="B37" s="61" t="s">
        <v>369</v>
      </c>
      <c r="C37" s="207"/>
      <c r="D37" s="218">
        <f>ROUND(G37/$F$27*100,2)</f>
        <v>0</v>
      </c>
      <c r="E37" s="221">
        <f>ROUND(H37/$F$27*100,2)</f>
        <v>0</v>
      </c>
      <c r="F37" s="246"/>
      <c r="G37" s="223">
        <f>'Werteliste-manuell'!E16</f>
        <v>0</v>
      </c>
      <c r="H37" s="232">
        <f>'Werteliste-manuell'!F16</f>
        <v>0</v>
      </c>
      <c r="I37" s="246"/>
      <c r="J37" s="221">
        <f>D37*15/100</f>
        <v>0</v>
      </c>
      <c r="K37" s="222">
        <f>E37*15/100</f>
        <v>0</v>
      </c>
      <c r="L37" s="476" t="s">
        <v>308</v>
      </c>
      <c r="M37" s="511"/>
      <c r="N37" s="511"/>
      <c r="T37" s="511"/>
      <c r="U37" s="511"/>
    </row>
    <row r="38" spans="1:21" x14ac:dyDescent="0.25">
      <c r="A38" s="60" t="s">
        <v>51</v>
      </c>
      <c r="B38" s="61" t="s">
        <v>52</v>
      </c>
      <c r="C38" s="207"/>
      <c r="D38" s="218">
        <f t="shared" ref="D38" si="9">ROUND(G38/$F$27*100,2)</f>
        <v>354.73</v>
      </c>
      <c r="E38" s="221">
        <f t="shared" ref="E38" si="10">ROUND(H38/$F$27*100,2)</f>
        <v>354.73</v>
      </c>
      <c r="F38" s="246"/>
      <c r="G38" s="223">
        <f>'Werteliste-manuell'!E17</f>
        <v>150.76</v>
      </c>
      <c r="H38" s="232">
        <f>'Werteliste-manuell'!F17</f>
        <v>150.76</v>
      </c>
      <c r="I38" s="246"/>
      <c r="J38" s="221">
        <f>D38*15/100</f>
        <v>53.209500000000006</v>
      </c>
      <c r="K38" s="222">
        <f>E38*15/100</f>
        <v>53.209500000000006</v>
      </c>
      <c r="L38" s="476" t="s">
        <v>308</v>
      </c>
      <c r="M38" s="511"/>
      <c r="N38" s="511"/>
      <c r="T38" s="511"/>
      <c r="U38" s="511"/>
    </row>
    <row r="39" spans="1:21" ht="14.4" thickBot="1" x14ac:dyDescent="0.3">
      <c r="A39" s="63" t="s">
        <v>53</v>
      </c>
      <c r="B39" s="64" t="s">
        <v>54</v>
      </c>
      <c r="C39" s="237"/>
      <c r="D39" s="247">
        <f>SUM(D36:D38)</f>
        <v>100383910.27</v>
      </c>
      <c r="E39" s="248">
        <f>SUM(E36:E38)</f>
        <v>100383910.27</v>
      </c>
      <c r="F39" s="249"/>
      <c r="G39" s="250">
        <f>SUM(G36:G38)</f>
        <v>42663161.859999999</v>
      </c>
      <c r="H39" s="240">
        <f>SUM(H36:H38)</f>
        <v>42663161.859999999</v>
      </c>
      <c r="I39" s="249"/>
      <c r="J39" s="251">
        <f>SUM(J36:J38)</f>
        <v>15057586.5405</v>
      </c>
      <c r="K39" s="242">
        <f>SUM(K36:K38)</f>
        <v>15057586.5405</v>
      </c>
      <c r="L39" s="478"/>
      <c r="M39" s="511"/>
      <c r="N39" s="511"/>
      <c r="T39" s="511"/>
      <c r="U39" s="511"/>
    </row>
    <row r="40" spans="1:21" s="511" customFormat="1" ht="21" customHeight="1" thickTop="1" x14ac:dyDescent="0.3">
      <c r="A40" s="56" t="s">
        <v>55</v>
      </c>
      <c r="B40" s="57" t="s">
        <v>56</v>
      </c>
      <c r="C40" s="200" t="s">
        <v>57</v>
      </c>
      <c r="D40" s="142"/>
      <c r="E40" s="252"/>
      <c r="F40" s="206">
        <v>50</v>
      </c>
      <c r="G40" s="253"/>
      <c r="H40" s="254"/>
      <c r="I40" s="255"/>
      <c r="J40" s="253"/>
      <c r="K40" s="254"/>
      <c r="L40" s="479"/>
    </row>
    <row r="41" spans="1:21" x14ac:dyDescent="0.25">
      <c r="A41" s="58" t="s">
        <v>58</v>
      </c>
      <c r="B41" s="59" t="s">
        <v>59</v>
      </c>
      <c r="C41" s="207"/>
      <c r="D41" s="256">
        <f>'Werteliste-BIENE'!D15</f>
        <v>101071165.45999999</v>
      </c>
      <c r="E41" s="257">
        <f>'Werteliste-BIENE'!E15</f>
        <v>101071165.45999999</v>
      </c>
      <c r="F41" s="246"/>
      <c r="G41" s="229">
        <f>ROUND($F$40/100*D41,2)</f>
        <v>50535582.729999997</v>
      </c>
      <c r="H41" s="229">
        <f>ROUND($F$40/100*E41,2)</f>
        <v>50535582.729999997</v>
      </c>
      <c r="I41" s="513"/>
      <c r="J41" s="514"/>
      <c r="K41" s="515"/>
      <c r="L41" s="480" t="s">
        <v>307</v>
      </c>
      <c r="M41" s="511"/>
      <c r="N41" s="511"/>
      <c r="T41" s="511"/>
      <c r="U41" s="511"/>
    </row>
    <row r="42" spans="1:21" x14ac:dyDescent="0.25">
      <c r="A42" s="60" t="s">
        <v>60</v>
      </c>
      <c r="B42" s="61" t="s">
        <v>377</v>
      </c>
      <c r="C42" s="207"/>
      <c r="D42" s="258">
        <f>ROUND(G42/$F$40*100,2)</f>
        <v>10062.129999999999</v>
      </c>
      <c r="E42" s="258">
        <f t="shared" ref="E42" si="11">ROUND(H42/$F$40*100,2)</f>
        <v>10062.129999999999</v>
      </c>
      <c r="F42" s="246"/>
      <c r="G42" s="223">
        <f>'Werteliste-manuell'!E18</f>
        <v>5031.0649999999996</v>
      </c>
      <c r="H42" s="232">
        <f>'Werteliste-manuell'!F18</f>
        <v>5031.0649999999996</v>
      </c>
      <c r="I42" s="516"/>
      <c r="J42" s="517"/>
      <c r="K42" s="518"/>
      <c r="L42" s="476" t="s">
        <v>308</v>
      </c>
      <c r="M42" s="511"/>
      <c r="N42" s="511"/>
      <c r="T42" s="511"/>
      <c r="U42" s="511"/>
    </row>
    <row r="43" spans="1:21" x14ac:dyDescent="0.25">
      <c r="A43" s="60" t="s">
        <v>61</v>
      </c>
      <c r="B43" s="61" t="s">
        <v>62</v>
      </c>
      <c r="C43" s="207"/>
      <c r="D43" s="258">
        <f>ROUND(G43/$F$40*100,2)</f>
        <v>-5944336.2400000002</v>
      </c>
      <c r="E43" s="258">
        <f>ROUND(H43/$F$40*100,2)</f>
        <v>-5944336.2400000002</v>
      </c>
      <c r="F43" s="246"/>
      <c r="G43" s="223">
        <f>'Werteliste-manuell'!E19</f>
        <v>-2972168.12</v>
      </c>
      <c r="H43" s="232">
        <f>'Werteliste-manuell'!F19</f>
        <v>-2972168.12</v>
      </c>
      <c r="I43" s="246"/>
      <c r="J43" s="221"/>
      <c r="K43" s="222"/>
      <c r="L43" s="476" t="s">
        <v>308</v>
      </c>
      <c r="M43" s="511"/>
      <c r="N43" s="511"/>
      <c r="T43" s="511"/>
      <c r="U43" s="511"/>
    </row>
    <row r="44" spans="1:21" ht="14.4" thickBot="1" x14ac:dyDescent="0.3">
      <c r="A44" s="63" t="s">
        <v>63</v>
      </c>
      <c r="B44" s="64" t="s">
        <v>64</v>
      </c>
      <c r="C44" s="237"/>
      <c r="D44" s="247">
        <f>SUM(D41:D43)</f>
        <v>95136891.349999994</v>
      </c>
      <c r="E44" s="248">
        <f>SUM(E41:E43)</f>
        <v>95136891.349999994</v>
      </c>
      <c r="F44" s="249"/>
      <c r="G44" s="250">
        <f>SUM(G41:G43)</f>
        <v>47568445.674999997</v>
      </c>
      <c r="H44" s="250">
        <f>SUM(H41:H43)</f>
        <v>47568445.674999997</v>
      </c>
      <c r="I44" s="249"/>
      <c r="J44" s="251"/>
      <c r="K44" s="242"/>
      <c r="L44" s="478"/>
      <c r="M44" s="511"/>
      <c r="N44" s="511"/>
      <c r="T44" s="511"/>
      <c r="U44" s="511"/>
    </row>
    <row r="45" spans="1:21" s="511" customFormat="1" ht="21" customHeight="1" thickTop="1" x14ac:dyDescent="0.3">
      <c r="A45" s="56" t="s">
        <v>65</v>
      </c>
      <c r="B45" s="57" t="s">
        <v>66</v>
      </c>
      <c r="C45" s="200" t="s">
        <v>67</v>
      </c>
      <c r="D45" s="201"/>
      <c r="E45" s="202"/>
      <c r="F45" s="206">
        <v>44</v>
      </c>
      <c r="G45" s="243"/>
      <c r="H45" s="244"/>
      <c r="I45" s="206">
        <v>12</v>
      </c>
      <c r="J45" s="243"/>
      <c r="K45" s="244"/>
      <c r="L45" s="479"/>
    </row>
    <row r="46" spans="1:21" x14ac:dyDescent="0.25">
      <c r="A46" s="65" t="s">
        <v>68</v>
      </c>
      <c r="B46" s="59" t="s">
        <v>69</v>
      </c>
      <c r="C46" s="207"/>
      <c r="D46" s="256">
        <f>'Werteliste-BIENE'!D16</f>
        <v>148801454.55000001</v>
      </c>
      <c r="E46" s="257">
        <f>'Werteliste-BIENE'!E16</f>
        <v>148801454.55000001</v>
      </c>
      <c r="F46" s="246"/>
      <c r="G46" s="229">
        <f>ROUND($F$45/100*D46,2)</f>
        <v>65472640</v>
      </c>
      <c r="H46" s="230">
        <f>ROUND($F$45/100*E46,2)</f>
        <v>65472640</v>
      </c>
      <c r="I46" s="246"/>
      <c r="J46" s="259">
        <f>D46*12/100</f>
        <v>17856174.546</v>
      </c>
      <c r="K46" s="260">
        <f>E46*12/100</f>
        <v>17856174.546</v>
      </c>
      <c r="L46" s="480" t="s">
        <v>307</v>
      </c>
      <c r="M46" s="511"/>
      <c r="N46" s="511"/>
      <c r="T46" s="511"/>
      <c r="U46" s="511"/>
    </row>
    <row r="47" spans="1:21" ht="15" customHeight="1" x14ac:dyDescent="0.25">
      <c r="A47" s="60" t="s">
        <v>70</v>
      </c>
      <c r="B47" s="61" t="s">
        <v>71</v>
      </c>
      <c r="C47" s="207"/>
      <c r="D47" s="258">
        <f>ROUND(G47/$F$45*100,2)</f>
        <v>-186249332.46000001</v>
      </c>
      <c r="E47" s="258">
        <f>ROUND(H47/$F$45*100,2)</f>
        <v>-186249332.46000001</v>
      </c>
      <c r="F47" s="246"/>
      <c r="G47" s="223">
        <f>'Werteliste-manuell'!E20</f>
        <v>-81949706.283902332</v>
      </c>
      <c r="H47" s="232">
        <f>'Werteliste-manuell'!F20</f>
        <v>-81949706.283902332</v>
      </c>
      <c r="I47" s="513"/>
      <c r="J47" s="259">
        <f>D47*12/100</f>
        <v>-22349919.895199999</v>
      </c>
      <c r="K47" s="260">
        <f>E47*12/100</f>
        <v>-22349919.895199999</v>
      </c>
      <c r="L47" s="476" t="s">
        <v>308</v>
      </c>
      <c r="M47" s="511"/>
      <c r="N47" s="511"/>
      <c r="T47" s="511"/>
      <c r="U47" s="511"/>
    </row>
    <row r="48" spans="1:21" ht="14.4" thickBot="1" x14ac:dyDescent="0.3">
      <c r="A48" s="63" t="s">
        <v>72</v>
      </c>
      <c r="B48" s="64" t="s">
        <v>73</v>
      </c>
      <c r="C48" s="237"/>
      <c r="D48" s="238">
        <f>SUM(D46,D47)</f>
        <v>-37447877.909999996</v>
      </c>
      <c r="E48" s="238">
        <f>SUM(E46,E47)</f>
        <v>-37447877.909999996</v>
      </c>
      <c r="F48" s="249"/>
      <c r="G48" s="238">
        <f>SUM(G46,G47)</f>
        <v>-16477066.283902332</v>
      </c>
      <c r="H48" s="242">
        <f>SUM(H46,H47)</f>
        <v>-16477066.283902332</v>
      </c>
      <c r="I48" s="249"/>
      <c r="J48" s="241">
        <f>SUM(J46,J47)</f>
        <v>-4493745.3491999991</v>
      </c>
      <c r="K48" s="242">
        <f>SUM(K46,K47)</f>
        <v>-4493745.3491999991</v>
      </c>
      <c r="L48" s="478"/>
      <c r="M48" s="511"/>
      <c r="N48" s="511"/>
      <c r="T48" s="511"/>
      <c r="U48" s="511"/>
    </row>
    <row r="49" spans="1:21" s="511" customFormat="1" ht="21" customHeight="1" thickTop="1" x14ac:dyDescent="0.3">
      <c r="A49" s="56" t="s">
        <v>74</v>
      </c>
      <c r="B49" s="57" t="s">
        <v>75</v>
      </c>
      <c r="C49" s="200" t="s">
        <v>76</v>
      </c>
      <c r="D49" s="253"/>
      <c r="E49" s="254"/>
      <c r="F49" s="206">
        <v>50</v>
      </c>
      <c r="G49" s="253"/>
      <c r="H49" s="254"/>
      <c r="I49" s="255"/>
      <c r="J49" s="253"/>
      <c r="K49" s="254"/>
      <c r="L49" s="479"/>
    </row>
    <row r="50" spans="1:21" x14ac:dyDescent="0.25">
      <c r="A50" s="58" t="s">
        <v>77</v>
      </c>
      <c r="B50" s="59" t="s">
        <v>78</v>
      </c>
      <c r="C50" s="207"/>
      <c r="D50" s="261">
        <f>SUM(D51:D53)</f>
        <v>-63088059.780000001</v>
      </c>
      <c r="E50" s="262">
        <f>SUM(E51:E53)</f>
        <v>-63088059.780000001</v>
      </c>
      <c r="F50" s="263"/>
      <c r="G50" s="211"/>
      <c r="H50" s="212"/>
      <c r="I50" s="519"/>
      <c r="J50" s="520"/>
      <c r="K50" s="521"/>
      <c r="L50" s="480"/>
      <c r="M50" s="511"/>
      <c r="N50" s="511"/>
      <c r="T50" s="511"/>
      <c r="U50" s="511"/>
    </row>
    <row r="51" spans="1:21" x14ac:dyDescent="0.25">
      <c r="A51" s="66" t="s">
        <v>79</v>
      </c>
      <c r="B51" s="62" t="s">
        <v>80</v>
      </c>
      <c r="C51" s="264"/>
      <c r="D51" s="215">
        <f>'Werteliste-BIENE'!D17</f>
        <v>0</v>
      </c>
      <c r="E51" s="215">
        <f>'Werteliste-BIENE'!E17</f>
        <v>0</v>
      </c>
      <c r="F51" s="265"/>
      <c r="G51" s="266"/>
      <c r="H51" s="267"/>
      <c r="I51" s="265"/>
      <c r="J51" s="522"/>
      <c r="K51" s="523"/>
      <c r="L51" s="480" t="s">
        <v>307</v>
      </c>
      <c r="M51" s="511"/>
      <c r="N51" s="511"/>
      <c r="T51" s="511"/>
      <c r="U51" s="511"/>
    </row>
    <row r="52" spans="1:21" x14ac:dyDescent="0.25">
      <c r="A52" s="60" t="s">
        <v>266</v>
      </c>
      <c r="B52" s="61" t="s">
        <v>267</v>
      </c>
      <c r="C52" s="225"/>
      <c r="D52" s="223">
        <f>'Werteliste-BIENE'!D18</f>
        <v>9719582.4199999999</v>
      </c>
      <c r="E52" s="223">
        <f>'Werteliste-BIENE'!E18</f>
        <v>9719582.4199999999</v>
      </c>
      <c r="F52" s="246"/>
      <c r="G52" s="218"/>
      <c r="H52" s="219"/>
      <c r="I52" s="246"/>
      <c r="J52" s="221"/>
      <c r="K52" s="222"/>
      <c r="L52" s="480" t="s">
        <v>307</v>
      </c>
      <c r="M52" s="511"/>
      <c r="N52" s="511"/>
      <c r="T52" s="511"/>
      <c r="U52" s="511"/>
    </row>
    <row r="53" spans="1:21" x14ac:dyDescent="0.25">
      <c r="A53" s="58" t="s">
        <v>81</v>
      </c>
      <c r="B53" s="59" t="s">
        <v>22</v>
      </c>
      <c r="C53" s="207"/>
      <c r="D53" s="268">
        <f>'Werteliste-BIENE'!D19</f>
        <v>-72807642.200000003</v>
      </c>
      <c r="E53" s="268">
        <f>'Werteliste-BIENE'!E19</f>
        <v>-72807642.200000003</v>
      </c>
      <c r="F53" s="263"/>
      <c r="G53" s="269">
        <f>ROUND(D53*$F$49/100,2)</f>
        <v>-36403821.100000001</v>
      </c>
      <c r="H53" s="269">
        <f>ROUND(E53*$F$49/100,2)</f>
        <v>-36403821.100000001</v>
      </c>
      <c r="I53" s="524"/>
      <c r="J53" s="270"/>
      <c r="K53" s="271"/>
      <c r="L53" s="480" t="s">
        <v>307</v>
      </c>
      <c r="M53" s="511"/>
      <c r="N53" s="511"/>
      <c r="T53" s="511"/>
      <c r="U53" s="511"/>
    </row>
    <row r="54" spans="1:21" x14ac:dyDescent="0.25">
      <c r="A54" s="60" t="s">
        <v>82</v>
      </c>
      <c r="B54" s="61" t="s">
        <v>369</v>
      </c>
      <c r="C54" s="207"/>
      <c r="D54" s="258">
        <f>ROUND(G54/$F$49*100,2)</f>
        <v>0</v>
      </c>
      <c r="E54" s="258">
        <f t="shared" ref="E54:E55" si="12">ROUND(H54/$F$49*100,2)</f>
        <v>0</v>
      </c>
      <c r="F54" s="246"/>
      <c r="G54" s="223">
        <f>'Werteliste-manuell'!E21</f>
        <v>0</v>
      </c>
      <c r="H54" s="232">
        <f>'Werteliste-manuell'!F21</f>
        <v>0</v>
      </c>
      <c r="I54" s="246"/>
      <c r="J54" s="525"/>
      <c r="K54" s="526"/>
      <c r="L54" s="476" t="s">
        <v>308</v>
      </c>
      <c r="M54" s="511"/>
      <c r="N54" s="511"/>
      <c r="T54" s="511"/>
      <c r="U54" s="511"/>
    </row>
    <row r="55" spans="1:21" x14ac:dyDescent="0.25">
      <c r="A55" s="60" t="s">
        <v>83</v>
      </c>
      <c r="B55" s="61" t="s">
        <v>84</v>
      </c>
      <c r="C55" s="207"/>
      <c r="D55" s="258">
        <f t="shared" ref="D55" si="13">ROUND(G55/$F$49*100,2)</f>
        <v>0</v>
      </c>
      <c r="E55" s="258">
        <f t="shared" si="12"/>
        <v>0</v>
      </c>
      <c r="F55" s="246"/>
      <c r="G55" s="223">
        <f>'Werteliste-manuell'!E22</f>
        <v>0</v>
      </c>
      <c r="H55" s="232">
        <f>'Werteliste-manuell'!F22</f>
        <v>0</v>
      </c>
      <c r="I55" s="246"/>
      <c r="J55" s="525"/>
      <c r="K55" s="526"/>
      <c r="L55" s="476" t="s">
        <v>308</v>
      </c>
      <c r="M55" s="511"/>
      <c r="N55" s="511"/>
      <c r="T55" s="511"/>
      <c r="U55" s="511"/>
    </row>
    <row r="56" spans="1:21" x14ac:dyDescent="0.25">
      <c r="A56" s="58" t="s">
        <v>85</v>
      </c>
      <c r="B56" s="67" t="s">
        <v>86</v>
      </c>
      <c r="C56" s="272"/>
      <c r="D56" s="273">
        <f>SUM(D53:D55)</f>
        <v>-72807642.200000003</v>
      </c>
      <c r="E56" s="273">
        <f>SUM(E53:E55)</f>
        <v>-72807642.200000003</v>
      </c>
      <c r="F56" s="263"/>
      <c r="G56" s="274">
        <f>SUM(G53:G55)</f>
        <v>-36403821.100000001</v>
      </c>
      <c r="H56" s="275">
        <f>SUM(H53:H55)</f>
        <v>-36403821.100000001</v>
      </c>
      <c r="I56" s="263"/>
      <c r="J56" s="527"/>
      <c r="K56" s="528"/>
      <c r="L56" s="476"/>
      <c r="M56" s="511"/>
      <c r="N56" s="511"/>
      <c r="T56" s="511"/>
      <c r="U56" s="511"/>
    </row>
    <row r="57" spans="1:21" ht="15" customHeight="1" x14ac:dyDescent="0.25">
      <c r="A57" s="60" t="s">
        <v>87</v>
      </c>
      <c r="B57" s="61" t="s">
        <v>88</v>
      </c>
      <c r="C57" s="276"/>
      <c r="D57" s="258">
        <f t="shared" ref="D57" si="14">ROUND(G57/$F$49*100,2)</f>
        <v>-53703944</v>
      </c>
      <c r="E57" s="258">
        <f>ROUND(H57/$F$49*100,2)</f>
        <v>-53703944</v>
      </c>
      <c r="F57" s="246"/>
      <c r="G57" s="223">
        <f>'Werteliste-manuell'!E23</f>
        <v>-26851972</v>
      </c>
      <c r="H57" s="232">
        <f>'Werteliste-manuell'!F23</f>
        <v>-26851972</v>
      </c>
      <c r="I57" s="246"/>
      <c r="J57" s="277"/>
      <c r="K57" s="278"/>
      <c r="L57" s="476" t="s">
        <v>308</v>
      </c>
      <c r="M57" s="511"/>
      <c r="N57" s="511"/>
      <c r="T57" s="511"/>
      <c r="U57" s="511"/>
    </row>
    <row r="58" spans="1:21" ht="14.4" thickBot="1" x14ac:dyDescent="0.3">
      <c r="A58" s="63" t="s">
        <v>89</v>
      </c>
      <c r="B58" s="64" t="s">
        <v>90</v>
      </c>
      <c r="C58" s="237"/>
      <c r="D58" s="238">
        <f>SUM(D56:D57)</f>
        <v>-126511586.2</v>
      </c>
      <c r="E58" s="238">
        <f>SUM(E56:E57)</f>
        <v>-126511586.2</v>
      </c>
      <c r="F58" s="249"/>
      <c r="G58" s="250">
        <f>SUM(G56:G57)</f>
        <v>-63255793.100000001</v>
      </c>
      <c r="H58" s="279">
        <f>SUM(H56:H57)</f>
        <v>-63255793.100000001</v>
      </c>
      <c r="I58" s="249"/>
      <c r="J58" s="529"/>
      <c r="K58" s="530"/>
      <c r="L58" s="481"/>
      <c r="M58" s="511"/>
      <c r="N58" s="511"/>
      <c r="T58" s="511"/>
      <c r="U58" s="511"/>
    </row>
    <row r="59" spans="1:21" s="511" customFormat="1" ht="21" customHeight="1" thickTop="1" x14ac:dyDescent="0.25">
      <c r="A59" s="56" t="s">
        <v>401</v>
      </c>
      <c r="B59" s="57" t="s">
        <v>403</v>
      </c>
      <c r="C59" s="200" t="s">
        <v>404</v>
      </c>
      <c r="D59" s="582"/>
      <c r="E59" s="583"/>
      <c r="F59" s="203">
        <v>50</v>
      </c>
      <c r="G59" s="582"/>
      <c r="H59" s="583"/>
      <c r="I59" s="213"/>
      <c r="J59" s="584"/>
      <c r="K59" s="585"/>
      <c r="L59" s="590"/>
    </row>
    <row r="60" spans="1:21" ht="14.4" thickBot="1" x14ac:dyDescent="0.3">
      <c r="A60" s="591" t="s">
        <v>405</v>
      </c>
      <c r="B60" s="592" t="s">
        <v>406</v>
      </c>
      <c r="C60" s="586"/>
      <c r="D60" s="593">
        <f>'Werteliste-BIENE'!D20</f>
        <v>0</v>
      </c>
      <c r="E60" s="594">
        <f>'Werteliste-BIENE'!E20</f>
        <v>0</v>
      </c>
      <c r="F60" s="586"/>
      <c r="G60" s="595">
        <f>ROUND($F$59/100*D60,2)</f>
        <v>0</v>
      </c>
      <c r="H60" s="596">
        <f>ROUND($F$59/100*E60,2)</f>
        <v>0</v>
      </c>
      <c r="I60" s="586"/>
      <c r="J60" s="587"/>
      <c r="K60" s="588"/>
      <c r="L60" s="597" t="s">
        <v>407</v>
      </c>
      <c r="M60" s="589"/>
      <c r="N60" s="511"/>
      <c r="T60" s="511"/>
      <c r="U60" s="511"/>
    </row>
    <row r="61" spans="1:21" s="511" customFormat="1" ht="23.4" thickTop="1" x14ac:dyDescent="0.3">
      <c r="A61" s="68" t="s">
        <v>91</v>
      </c>
      <c r="B61" s="69" t="s">
        <v>274</v>
      </c>
      <c r="C61" s="280" t="s">
        <v>275</v>
      </c>
      <c r="D61" s="142"/>
      <c r="E61" s="252"/>
      <c r="F61" s="281"/>
      <c r="G61" s="142"/>
      <c r="H61" s="252"/>
      <c r="I61" s="281"/>
      <c r="J61" s="142"/>
      <c r="K61" s="252"/>
      <c r="L61" s="482"/>
    </row>
    <row r="62" spans="1:21" x14ac:dyDescent="0.25">
      <c r="A62" s="58" t="s">
        <v>92</v>
      </c>
      <c r="B62" s="70" t="s">
        <v>276</v>
      </c>
      <c r="C62" s="282"/>
      <c r="D62" s="283">
        <f>'Werteliste-BIENE'!D21</f>
        <v>1158325853.46</v>
      </c>
      <c r="E62" s="284">
        <f>'Werteliste-BIENE'!E21</f>
        <v>1158325853.46</v>
      </c>
      <c r="F62" s="285">
        <f>'Werteliste-BIENE'!D67</f>
        <v>45.190072540000003</v>
      </c>
      <c r="G62" s="286">
        <f>D62*$F$62/100</f>
        <v>523448293.42814809</v>
      </c>
      <c r="H62" s="287">
        <f>E62*$F$62/100</f>
        <v>523448293.42814809</v>
      </c>
      <c r="I62" s="288">
        <f>'Werteliste-BIENE'!D68</f>
        <v>1.99594395</v>
      </c>
      <c r="J62" s="289">
        <f>D62*$I$62/100</f>
        <v>23119534.793420736</v>
      </c>
      <c r="K62" s="290">
        <f>E62*$I$62/100</f>
        <v>23119534.793420736</v>
      </c>
      <c r="L62" s="480" t="s">
        <v>307</v>
      </c>
      <c r="M62" s="511"/>
      <c r="N62" s="511"/>
      <c r="T62" s="511"/>
      <c r="U62" s="511"/>
    </row>
    <row r="63" spans="1:21" x14ac:dyDescent="0.25">
      <c r="A63" s="60" t="s">
        <v>93</v>
      </c>
      <c r="B63" s="71" t="s">
        <v>278</v>
      </c>
      <c r="C63" s="282"/>
      <c r="D63" s="291"/>
      <c r="E63" s="259"/>
      <c r="F63" s="285">
        <f>'Werteliste-BIENE'!D70</f>
        <v>29.713983509999998</v>
      </c>
      <c r="G63" s="292">
        <f>$D$62*($F$63/100)</f>
        <v>344184753.08917117</v>
      </c>
      <c r="H63" s="293">
        <f>$E$62*($F$63/100)</f>
        <v>344184753.08917117</v>
      </c>
      <c r="I63" s="294"/>
      <c r="J63" s="295"/>
      <c r="K63" s="296"/>
      <c r="L63" s="480" t="s">
        <v>307</v>
      </c>
      <c r="M63" s="511"/>
      <c r="N63" s="511"/>
      <c r="T63" s="511"/>
      <c r="U63" s="511"/>
    </row>
    <row r="64" spans="1:21" x14ac:dyDescent="0.25">
      <c r="A64" s="60" t="s">
        <v>94</v>
      </c>
      <c r="B64" s="72" t="s">
        <v>279</v>
      </c>
      <c r="C64" s="282"/>
      <c r="D64" s="291"/>
      <c r="E64" s="259"/>
      <c r="F64" s="246"/>
      <c r="G64" s="215">
        <f>'Werteliste-BIENE'!D71</f>
        <v>0</v>
      </c>
      <c r="H64" s="216">
        <f>'Werteliste-BIENE'!E71</f>
        <v>0</v>
      </c>
      <c r="I64" s="294"/>
      <c r="J64" s="295"/>
      <c r="K64" s="296"/>
      <c r="L64" s="480" t="s">
        <v>307</v>
      </c>
      <c r="M64" s="511"/>
      <c r="N64" s="511"/>
      <c r="T64" s="511"/>
      <c r="U64" s="511"/>
    </row>
    <row r="65" spans="1:21" x14ac:dyDescent="0.25">
      <c r="A65" s="60" t="s">
        <v>95</v>
      </c>
      <c r="B65" s="72" t="s">
        <v>280</v>
      </c>
      <c r="C65" s="282"/>
      <c r="D65" s="291"/>
      <c r="E65" s="259"/>
      <c r="F65" s="246"/>
      <c r="G65" s="223">
        <f>'Werteliste-manuell'!E24</f>
        <v>0</v>
      </c>
      <c r="H65" s="232">
        <f>'Werteliste-manuell'!F24</f>
        <v>0</v>
      </c>
      <c r="I65" s="246"/>
      <c r="J65" s="295"/>
      <c r="K65" s="296"/>
      <c r="L65" s="476" t="s">
        <v>308</v>
      </c>
      <c r="M65" s="511"/>
      <c r="N65" s="511"/>
      <c r="T65" s="511"/>
      <c r="U65" s="511"/>
    </row>
    <row r="66" spans="1:21" x14ac:dyDescent="0.25">
      <c r="A66" s="60" t="s">
        <v>184</v>
      </c>
      <c r="B66" s="71" t="s">
        <v>349</v>
      </c>
      <c r="C66" s="282"/>
      <c r="D66" s="291"/>
      <c r="E66" s="259"/>
      <c r="F66" s="246"/>
      <c r="G66" s="223">
        <f>'Werteliste-manuell'!E25</f>
        <v>40004849.807339124</v>
      </c>
      <c r="H66" s="232">
        <f>'Werteliste-manuell'!F25</f>
        <v>40004849.807339124</v>
      </c>
      <c r="I66" s="246"/>
      <c r="J66" s="223">
        <f>'Werteliste-manuell'!E27</f>
        <v>14063541.044000002</v>
      </c>
      <c r="K66" s="232">
        <f>'Werteliste-manuell'!F27</f>
        <v>14063541.044000002</v>
      </c>
      <c r="L66" s="476" t="s">
        <v>308</v>
      </c>
      <c r="M66" s="511"/>
      <c r="N66" s="511"/>
      <c r="T66" s="511"/>
      <c r="U66" s="511"/>
    </row>
    <row r="67" spans="1:21" x14ac:dyDescent="0.25">
      <c r="A67" s="60" t="s">
        <v>277</v>
      </c>
      <c r="B67" s="72" t="s">
        <v>281</v>
      </c>
      <c r="C67" s="297"/>
      <c r="D67" s="298"/>
      <c r="E67" s="299"/>
      <c r="F67" s="300"/>
      <c r="G67" s="301">
        <f>'Werteliste-manuell'!E26</f>
        <v>133967227.74225523</v>
      </c>
      <c r="H67" s="302">
        <f>'Werteliste-manuell'!F26</f>
        <v>133967227.74225523</v>
      </c>
      <c r="I67" s="300"/>
      <c r="J67" s="301">
        <f>'Werteliste-manuell'!E28</f>
        <v>2550921.9615063928</v>
      </c>
      <c r="K67" s="303">
        <f>'Werteliste-manuell'!F28</f>
        <v>2550921.9615063928</v>
      </c>
      <c r="L67" s="476" t="s">
        <v>308</v>
      </c>
      <c r="M67" s="511"/>
      <c r="N67" s="511"/>
      <c r="T67" s="511"/>
      <c r="U67" s="511"/>
    </row>
    <row r="68" spans="1:21" ht="15" customHeight="1" thickBot="1" x14ac:dyDescent="0.3">
      <c r="A68" s="63" t="s">
        <v>96</v>
      </c>
      <c r="B68" s="73" t="s">
        <v>282</v>
      </c>
      <c r="C68" s="237"/>
      <c r="D68" s="304"/>
      <c r="E68" s="304"/>
      <c r="F68" s="305"/>
      <c r="G68" s="250">
        <f>SUM(G62:G67)</f>
        <v>1041605124.0669135</v>
      </c>
      <c r="H68" s="250">
        <f>SUM(H62:H67)</f>
        <v>1041605124.0669135</v>
      </c>
      <c r="I68" s="305"/>
      <c r="J68" s="250">
        <f>SUM(J62:J67)</f>
        <v>39733997.798927128</v>
      </c>
      <c r="K68" s="279">
        <f>SUM(K62:K67)</f>
        <v>39733997.798927128</v>
      </c>
      <c r="L68" s="483"/>
      <c r="M68" s="511"/>
      <c r="N68" s="511"/>
      <c r="T68" s="511"/>
      <c r="U68" s="511"/>
    </row>
    <row r="69" spans="1:21" s="511" customFormat="1" ht="21" customHeight="1" thickTop="1" x14ac:dyDescent="0.3">
      <c r="A69" s="56" t="s">
        <v>97</v>
      </c>
      <c r="B69" s="57" t="s">
        <v>98</v>
      </c>
      <c r="C69" s="200" t="s">
        <v>99</v>
      </c>
      <c r="D69" s="201"/>
      <c r="E69" s="202"/>
      <c r="F69" s="255"/>
      <c r="G69" s="243"/>
      <c r="H69" s="244"/>
      <c r="I69" s="255"/>
      <c r="J69" s="243"/>
      <c r="K69" s="244"/>
      <c r="L69" s="479"/>
    </row>
    <row r="70" spans="1:21" x14ac:dyDescent="0.25">
      <c r="A70" s="65" t="s">
        <v>269</v>
      </c>
      <c r="B70" s="59" t="s">
        <v>98</v>
      </c>
      <c r="C70" s="207"/>
      <c r="D70" s="283">
        <f>IF(ISBLANK('Werteliste-manuell'!E29)=TRUE,'Werteliste-BIENE'!D22,'Werteliste-manuell'!E29)</f>
        <v>0</v>
      </c>
      <c r="E70" s="284">
        <f>IF(ISBLANK('Werteliste-manuell'!F29)=TRUE,'Werteliste-BIENE'!E22,'Werteliste-manuell'!F29)</f>
        <v>0</v>
      </c>
      <c r="F70" s="285"/>
      <c r="G70" s="211"/>
      <c r="H70" s="212"/>
      <c r="I70" s="246"/>
      <c r="J70" s="306"/>
      <c r="K70" s="212"/>
      <c r="L70" s="477" t="s">
        <v>306</v>
      </c>
      <c r="M70" s="511"/>
      <c r="N70" s="511"/>
      <c r="T70" s="511"/>
      <c r="U70" s="511"/>
    </row>
    <row r="71" spans="1:21" x14ac:dyDescent="0.25">
      <c r="A71" s="60" t="s">
        <v>302</v>
      </c>
      <c r="B71" s="61" t="s">
        <v>100</v>
      </c>
      <c r="C71" s="264"/>
      <c r="D71" s="307">
        <f>IF(ISBLANK('Werteliste-manuell'!E30)=TRUE,'Werteliste-BIENE'!D23,'Werteliste-manuell'!E30)</f>
        <v>0</v>
      </c>
      <c r="E71" s="308">
        <f>IF(ISBLANK('Werteliste-manuell'!F30)=TRUE,'Werteliste-BIENE'!E23,'Werteliste-manuell'!F30)</f>
        <v>0</v>
      </c>
      <c r="F71" s="294"/>
      <c r="G71" s="309"/>
      <c r="H71" s="310"/>
      <c r="I71" s="246"/>
      <c r="J71" s="531"/>
      <c r="K71" s="532"/>
      <c r="L71" s="477" t="s">
        <v>306</v>
      </c>
      <c r="M71" s="511"/>
      <c r="N71" s="511"/>
      <c r="T71" s="511"/>
      <c r="U71" s="511"/>
    </row>
    <row r="72" spans="1:21" x14ac:dyDescent="0.25">
      <c r="A72" s="60" t="s">
        <v>303</v>
      </c>
      <c r="B72" s="61" t="s">
        <v>5</v>
      </c>
      <c r="C72" s="311"/>
      <c r="D72" s="312">
        <f>G72</f>
        <v>0</v>
      </c>
      <c r="E72" s="313">
        <f>H72</f>
        <v>0</v>
      </c>
      <c r="F72" s="246"/>
      <c r="G72" s="283">
        <f>IF(ISBLANK('Werteliste-manuell'!E31)=TRUE,'Werteliste-BIENE'!D24,'Werteliste-manuell'!E31)</f>
        <v>0</v>
      </c>
      <c r="H72" s="314">
        <f>IF(ISBLANK('Werteliste-manuell'!F31)=TRUE,'Werteliste-BIENE'!E24,'Werteliste-manuell'!F31)</f>
        <v>0</v>
      </c>
      <c r="I72" s="294"/>
      <c r="J72" s="533"/>
      <c r="K72" s="534"/>
      <c r="L72" s="477" t="s">
        <v>306</v>
      </c>
      <c r="M72" s="511"/>
      <c r="N72" s="511"/>
      <c r="T72" s="511"/>
      <c r="U72" s="511"/>
    </row>
    <row r="73" spans="1:21" ht="14.4" thickBot="1" x14ac:dyDescent="0.3">
      <c r="A73" s="74" t="s">
        <v>304</v>
      </c>
      <c r="B73" s="75" t="s">
        <v>6</v>
      </c>
      <c r="C73" s="315"/>
      <c r="D73" s="316"/>
      <c r="E73" s="317"/>
      <c r="F73" s="318"/>
      <c r="G73" s="319"/>
      <c r="H73" s="320"/>
      <c r="I73" s="318"/>
      <c r="J73" s="321">
        <f>-D70</f>
        <v>0</v>
      </c>
      <c r="K73" s="322">
        <f>-E70</f>
        <v>0</v>
      </c>
      <c r="L73" s="484"/>
      <c r="M73" s="511"/>
      <c r="N73" s="511"/>
      <c r="T73" s="511"/>
      <c r="U73" s="511"/>
    </row>
    <row r="74" spans="1:21" s="511" customFormat="1" ht="21" customHeight="1" x14ac:dyDescent="0.3">
      <c r="A74" s="54"/>
      <c r="B74" s="76" t="s">
        <v>190</v>
      </c>
      <c r="C74" s="194"/>
      <c r="D74" s="323"/>
      <c r="E74" s="324"/>
      <c r="F74" s="197"/>
      <c r="G74" s="195"/>
      <c r="H74" s="196"/>
      <c r="I74" s="325"/>
      <c r="J74" s="326"/>
      <c r="K74" s="327"/>
      <c r="L74" s="485"/>
    </row>
    <row r="75" spans="1:21" s="511" customFormat="1" ht="21" customHeight="1" x14ac:dyDescent="0.25">
      <c r="A75" s="77" t="s">
        <v>101</v>
      </c>
      <c r="B75" s="78" t="s">
        <v>102</v>
      </c>
      <c r="C75" s="328"/>
      <c r="D75" s="329">
        <f>'Werteliste-BIENE'!D25</f>
        <v>0</v>
      </c>
      <c r="E75" s="330">
        <f>'Werteliste-BIENE'!E25</f>
        <v>0</v>
      </c>
      <c r="F75" s="331"/>
      <c r="G75" s="332">
        <f>ROUND(D75*0.5,2)</f>
        <v>0</v>
      </c>
      <c r="H75" s="333">
        <f>ROUND(E75*0.5,2)</f>
        <v>0</v>
      </c>
      <c r="I75" s="535"/>
      <c r="J75" s="536"/>
      <c r="K75" s="537"/>
      <c r="L75" s="486"/>
    </row>
    <row r="76" spans="1:21" ht="21" customHeight="1" x14ac:dyDescent="0.25">
      <c r="A76" s="79" t="s">
        <v>103</v>
      </c>
      <c r="B76" s="80" t="s">
        <v>104</v>
      </c>
      <c r="C76" s="334"/>
      <c r="D76" s="335">
        <f>G76</f>
        <v>0</v>
      </c>
      <c r="E76" s="336">
        <f>H76</f>
        <v>0</v>
      </c>
      <c r="F76" s="337"/>
      <c r="G76" s="338">
        <f>G77+G78</f>
        <v>0</v>
      </c>
      <c r="H76" s="339">
        <f>H77+H78</f>
        <v>0</v>
      </c>
      <c r="I76" s="538"/>
      <c r="J76" s="335">
        <f>G76*-1</f>
        <v>0</v>
      </c>
      <c r="K76" s="340">
        <f>H76*-1</f>
        <v>0</v>
      </c>
      <c r="L76" s="487"/>
      <c r="M76" s="511"/>
      <c r="N76" s="511"/>
      <c r="T76" s="511"/>
      <c r="U76" s="511"/>
    </row>
    <row r="77" spans="1:21" x14ac:dyDescent="0.25">
      <c r="A77" s="60" t="s">
        <v>182</v>
      </c>
      <c r="B77" s="81" t="s">
        <v>193</v>
      </c>
      <c r="C77" s="341"/>
      <c r="D77" s="342">
        <f>G77</f>
        <v>0</v>
      </c>
      <c r="E77" s="343">
        <f t="shared" ref="E77:E78" si="15">H77</f>
        <v>0</v>
      </c>
      <c r="F77" s="344"/>
      <c r="G77" s="215">
        <f>IF(ISBLANK('Werteliste-manuell'!E32)=TRUE,'Werteliste-BIENE'!D26,'Werteliste-manuell'!E32)</f>
        <v>0</v>
      </c>
      <c r="H77" s="216">
        <f>IF(ISBLANK('Werteliste-manuell'!F32)=TRUE,'Werteliste-BIENE'!E26,'Werteliste-manuell'!F32)</f>
        <v>0</v>
      </c>
      <c r="I77" s="539"/>
      <c r="J77" s="345">
        <f t="shared" ref="J77:K78" si="16">G77*-1</f>
        <v>0</v>
      </c>
      <c r="K77" s="346">
        <f>H77*-1</f>
        <v>0</v>
      </c>
      <c r="L77" s="477" t="s">
        <v>306</v>
      </c>
      <c r="M77" s="511"/>
      <c r="N77" s="511"/>
      <c r="T77" s="511"/>
      <c r="U77" s="511"/>
    </row>
    <row r="78" spans="1:21" ht="14.4" thickBot="1" x14ac:dyDescent="0.3">
      <c r="A78" s="82" t="s">
        <v>183</v>
      </c>
      <c r="B78" s="83" t="s">
        <v>194</v>
      </c>
      <c r="C78" s="347"/>
      <c r="D78" s="348">
        <f>G78</f>
        <v>0</v>
      </c>
      <c r="E78" s="349">
        <f t="shared" si="15"/>
        <v>0</v>
      </c>
      <c r="F78" s="350"/>
      <c r="G78" s="351">
        <f>IF(ISBLANK('Werteliste-manuell'!E33)=TRUE,'Werteliste-BIENE'!D27,'Werteliste-manuell'!E33)</f>
        <v>0</v>
      </c>
      <c r="H78" s="352">
        <f>IF(ISBLANK('Werteliste-manuell'!F33)=TRUE,'Werteliste-BIENE'!E27,'Werteliste-manuell'!F33)</f>
        <v>0</v>
      </c>
      <c r="I78" s="353"/>
      <c r="J78" s="354">
        <f t="shared" si="16"/>
        <v>0</v>
      </c>
      <c r="K78" s="355">
        <f t="shared" si="16"/>
        <v>0</v>
      </c>
      <c r="L78" s="488" t="s">
        <v>306</v>
      </c>
      <c r="M78" s="511"/>
      <c r="N78" s="511"/>
      <c r="T78" s="511"/>
      <c r="U78" s="511"/>
    </row>
    <row r="79" spans="1:21" ht="21" customHeight="1" thickTop="1" x14ac:dyDescent="0.25">
      <c r="A79" s="84"/>
      <c r="B79" s="85" t="s">
        <v>297</v>
      </c>
      <c r="C79" s="540"/>
      <c r="D79" s="541"/>
      <c r="E79" s="542"/>
      <c r="F79" s="540"/>
      <c r="G79" s="543"/>
      <c r="H79" s="544"/>
      <c r="I79" s="545"/>
      <c r="J79" s="541"/>
      <c r="K79" s="542"/>
      <c r="L79" s="489"/>
      <c r="M79" s="511"/>
      <c r="N79" s="511"/>
      <c r="T79" s="511"/>
      <c r="U79" s="511"/>
    </row>
    <row r="80" spans="1:21" x14ac:dyDescent="0.25">
      <c r="A80" s="86" t="s">
        <v>342</v>
      </c>
      <c r="B80" s="179" t="s">
        <v>105</v>
      </c>
      <c r="C80" s="356"/>
      <c r="D80" s="598">
        <f>D19+D36+D41+D46+D53+D60+D62+D70+D75+D76</f>
        <v>3129541162.4299998</v>
      </c>
      <c r="E80" s="357">
        <f>E19+E36+E41+E46+E53+E60+E62+E70+E75+E76</f>
        <v>3129541162.4299998</v>
      </c>
      <c r="F80" s="358"/>
      <c r="G80" s="359"/>
      <c r="H80" s="357"/>
      <c r="I80" s="546"/>
      <c r="J80" s="360"/>
      <c r="K80" s="361"/>
      <c r="L80" s="480"/>
      <c r="M80" s="511"/>
      <c r="N80" s="511"/>
      <c r="T80" s="511"/>
      <c r="U80" s="511"/>
    </row>
    <row r="81" spans="1:21" ht="14.4" thickBot="1" x14ac:dyDescent="0.3">
      <c r="A81" s="87" t="s">
        <v>343</v>
      </c>
      <c r="B81" s="180" t="s">
        <v>106</v>
      </c>
      <c r="C81" s="362"/>
      <c r="D81" s="363"/>
      <c r="E81" s="364"/>
      <c r="F81" s="365"/>
      <c r="G81" s="366">
        <f>G26+G39+G44+G48+G58+G68+G72+G75+G76</f>
        <v>1608673634.4692612</v>
      </c>
      <c r="H81" s="367">
        <f>H26+H39+H44+H48+H58+H68+H72+H75+H76</f>
        <v>1608673634.4692612</v>
      </c>
      <c r="I81" s="368"/>
      <c r="J81" s="369">
        <f>J26+J39+J48+J68+J73+J76</f>
        <v>246734225.66722715</v>
      </c>
      <c r="K81" s="367">
        <f>K26+K39+K48+K68+K73+K76</f>
        <v>246734225.66722715</v>
      </c>
      <c r="L81" s="490"/>
      <c r="M81" s="511"/>
      <c r="N81" s="511"/>
      <c r="T81" s="511"/>
      <c r="U81" s="511"/>
    </row>
    <row r="82" spans="1:21" s="511" customFormat="1" ht="21" customHeight="1" thickTop="1" x14ac:dyDescent="0.3">
      <c r="A82" s="54"/>
      <c r="B82" s="88" t="s">
        <v>191</v>
      </c>
      <c r="C82" s="194"/>
      <c r="D82" s="326"/>
      <c r="E82" s="327"/>
      <c r="F82" s="194"/>
      <c r="G82" s="323"/>
      <c r="H82" s="324"/>
      <c r="I82" s="194"/>
      <c r="J82" s="326"/>
      <c r="K82" s="327"/>
      <c r="L82" s="485"/>
    </row>
    <row r="83" spans="1:21" x14ac:dyDescent="0.25">
      <c r="A83" s="65" t="s">
        <v>107</v>
      </c>
      <c r="B83" s="89" t="s">
        <v>108</v>
      </c>
      <c r="C83" s="370" t="s">
        <v>109</v>
      </c>
      <c r="D83" s="371"/>
      <c r="E83" s="230"/>
      <c r="F83" s="372">
        <v>100</v>
      </c>
      <c r="G83" s="373">
        <f>'Werteliste-BIENE'!D28</f>
        <v>0</v>
      </c>
      <c r="H83" s="314">
        <f>'Werteliste-BIENE'!E28</f>
        <v>0</v>
      </c>
      <c r="I83" s="294"/>
      <c r="J83" s="374"/>
      <c r="K83" s="230"/>
      <c r="L83" s="476" t="s">
        <v>307</v>
      </c>
      <c r="M83" s="511"/>
      <c r="N83" s="511"/>
      <c r="T83" s="511"/>
      <c r="U83" s="511"/>
    </row>
    <row r="84" spans="1:21" x14ac:dyDescent="0.25">
      <c r="A84" s="65" t="s">
        <v>110</v>
      </c>
      <c r="B84" s="89" t="s">
        <v>111</v>
      </c>
      <c r="C84" s="370" t="s">
        <v>112</v>
      </c>
      <c r="D84" s="371"/>
      <c r="E84" s="230"/>
      <c r="F84" s="372">
        <v>100</v>
      </c>
      <c r="G84" s="375">
        <f>IF(ISBLANK('Werteliste-manuell'!E34)=TRUE,'Werteliste-BIENE'!D29,'Werteliste-manuell'!E34)</f>
        <v>38610939.950000003</v>
      </c>
      <c r="H84" s="376">
        <f>IF(ISBLANK('Werteliste-manuell'!F34)=TRUE,'Werteliste-BIENE'!E29,'Werteliste-manuell'!F34)</f>
        <v>38610939.950000003</v>
      </c>
      <c r="I84" s="294"/>
      <c r="J84" s="377"/>
      <c r="K84" s="230"/>
      <c r="L84" s="491" t="s">
        <v>306</v>
      </c>
      <c r="M84" s="511"/>
      <c r="N84" s="511"/>
      <c r="T84" s="511"/>
      <c r="U84" s="511"/>
    </row>
    <row r="85" spans="1:21" x14ac:dyDescent="0.25">
      <c r="A85" s="65" t="s">
        <v>113</v>
      </c>
      <c r="B85" s="89" t="s">
        <v>114</v>
      </c>
      <c r="C85" s="370" t="s">
        <v>115</v>
      </c>
      <c r="D85" s="378"/>
      <c r="E85" s="212"/>
      <c r="F85" s="372">
        <v>100</v>
      </c>
      <c r="G85" s="373">
        <f>'Werteliste-BIENE'!D30+('Werteliste-BIENE'!D31*(7/3))+'Werteliste-manuell'!E35</f>
        <v>117575592.63</v>
      </c>
      <c r="H85" s="314">
        <f>'Werteliste-BIENE'!E30+('Werteliste-BIENE'!E31*(7/3))+'Werteliste-manuell'!F35</f>
        <v>117575592.63</v>
      </c>
      <c r="I85" s="294"/>
      <c r="J85" s="377"/>
      <c r="K85" s="230"/>
      <c r="L85" s="475" t="s">
        <v>339</v>
      </c>
      <c r="M85" s="511"/>
      <c r="N85" s="511"/>
      <c r="T85" s="511"/>
      <c r="U85" s="511"/>
    </row>
    <row r="86" spans="1:21" x14ac:dyDescent="0.25">
      <c r="A86" s="65" t="s">
        <v>116</v>
      </c>
      <c r="B86" s="89" t="s">
        <v>117</v>
      </c>
      <c r="C86" s="370" t="s">
        <v>118</v>
      </c>
      <c r="D86" s="371"/>
      <c r="E86" s="230"/>
      <c r="F86" s="372">
        <v>100</v>
      </c>
      <c r="G86" s="375">
        <f>'Werteliste-BIENE'!D32</f>
        <v>181286.97</v>
      </c>
      <c r="H86" s="376">
        <f>'Werteliste-BIENE'!E32</f>
        <v>181286.97</v>
      </c>
      <c r="I86" s="294"/>
      <c r="J86" s="377"/>
      <c r="K86" s="230"/>
      <c r="L86" s="491" t="s">
        <v>307</v>
      </c>
      <c r="M86" s="511"/>
      <c r="N86" s="511"/>
      <c r="T86" s="511"/>
      <c r="U86" s="511"/>
    </row>
    <row r="87" spans="1:21" x14ac:dyDescent="0.25">
      <c r="A87" s="65" t="s">
        <v>119</v>
      </c>
      <c r="B87" s="89" t="s">
        <v>120</v>
      </c>
      <c r="C87" s="370" t="s">
        <v>121</v>
      </c>
      <c r="D87" s="371"/>
      <c r="E87" s="230"/>
      <c r="F87" s="372">
        <v>100</v>
      </c>
      <c r="G87" s="375">
        <f>'Werteliste-BIENE'!D33</f>
        <v>0</v>
      </c>
      <c r="H87" s="314">
        <f>'Werteliste-BIENE'!E33</f>
        <v>0</v>
      </c>
      <c r="I87" s="294"/>
      <c r="J87" s="374"/>
      <c r="K87" s="230"/>
      <c r="L87" s="491" t="s">
        <v>307</v>
      </c>
      <c r="M87" s="511"/>
      <c r="N87" s="511"/>
      <c r="T87" s="511"/>
      <c r="U87" s="511"/>
    </row>
    <row r="88" spans="1:21" s="454" customFormat="1" x14ac:dyDescent="0.25">
      <c r="A88" s="65" t="s">
        <v>122</v>
      </c>
      <c r="B88" s="89" t="s">
        <v>123</v>
      </c>
      <c r="C88" s="370" t="s">
        <v>124</v>
      </c>
      <c r="D88" s="378"/>
      <c r="E88" s="212"/>
      <c r="F88" s="372">
        <v>100</v>
      </c>
      <c r="G88" s="269">
        <f>SUM(G89:G91)</f>
        <v>4980676.01</v>
      </c>
      <c r="H88" s="387">
        <f>SUM(H89:H91)</f>
        <v>4980676.01</v>
      </c>
      <c r="I88" s="294"/>
      <c r="J88" s="379"/>
      <c r="K88" s="212"/>
      <c r="L88" s="475"/>
      <c r="M88" s="547"/>
      <c r="N88" s="547"/>
      <c r="T88" s="547"/>
      <c r="U88" s="547"/>
    </row>
    <row r="89" spans="1:21" s="454" customFormat="1" x14ac:dyDescent="0.25">
      <c r="A89" s="60" t="s">
        <v>365</v>
      </c>
      <c r="B89" s="81" t="s">
        <v>398</v>
      </c>
      <c r="C89" s="380"/>
      <c r="D89" s="378"/>
      <c r="E89" s="212"/>
      <c r="F89" s="372"/>
      <c r="G89" s="381">
        <f>'Werteliste-BIENE'!D34+'Werteliste-manuell'!E36-'Werteliste-manuell'!E37</f>
        <v>4980676.01</v>
      </c>
      <c r="H89" s="578">
        <f>'Werteliste-BIENE'!E34+'Werteliste-manuell'!F36-'Werteliste-manuell'!F37</f>
        <v>4980676.01</v>
      </c>
      <c r="I89" s="548"/>
      <c r="J89" s="549"/>
      <c r="K89" s="550"/>
      <c r="L89" s="491" t="s">
        <v>397</v>
      </c>
      <c r="M89" s="547"/>
      <c r="N89" s="547"/>
      <c r="T89" s="547"/>
      <c r="U89" s="547"/>
    </row>
    <row r="90" spans="1:21" s="454" customFormat="1" x14ac:dyDescent="0.25">
      <c r="A90" s="60" t="s">
        <v>373</v>
      </c>
      <c r="B90" s="81" t="s">
        <v>393</v>
      </c>
      <c r="C90" s="380"/>
      <c r="D90" s="378"/>
      <c r="E90" s="212"/>
      <c r="F90" s="372"/>
      <c r="G90" s="381">
        <f>'Werteliste-manuell'!E37</f>
        <v>0</v>
      </c>
      <c r="H90" s="382">
        <f>'Werteliste-manuell'!F37</f>
        <v>0</v>
      </c>
      <c r="I90" s="551"/>
      <c r="J90" s="549"/>
      <c r="K90" s="550"/>
      <c r="L90" s="491" t="s">
        <v>308</v>
      </c>
      <c r="M90" s="547"/>
      <c r="N90" s="547"/>
      <c r="T90" s="547"/>
      <c r="U90" s="547"/>
    </row>
    <row r="91" spans="1:21" s="454" customFormat="1" x14ac:dyDescent="0.25">
      <c r="A91" s="60" t="s">
        <v>394</v>
      </c>
      <c r="B91" s="81" t="s">
        <v>374</v>
      </c>
      <c r="C91" s="380"/>
      <c r="D91" s="378"/>
      <c r="E91" s="212"/>
      <c r="F91" s="372"/>
      <c r="G91" s="381">
        <f>'Werteliste-manuell'!E38</f>
        <v>0</v>
      </c>
      <c r="H91" s="382">
        <f>'Werteliste-manuell'!F38</f>
        <v>0</v>
      </c>
      <c r="I91" s="551"/>
      <c r="J91" s="549"/>
      <c r="K91" s="550"/>
      <c r="L91" s="491" t="s">
        <v>308</v>
      </c>
      <c r="M91" s="547"/>
      <c r="N91" s="547"/>
      <c r="T91" s="547"/>
      <c r="U91" s="547"/>
    </row>
    <row r="92" spans="1:21" s="454" customFormat="1" x14ac:dyDescent="0.25">
      <c r="A92" s="65" t="s">
        <v>125</v>
      </c>
      <c r="B92" s="89" t="s">
        <v>348</v>
      </c>
      <c r="C92" s="370" t="s">
        <v>372</v>
      </c>
      <c r="D92" s="378"/>
      <c r="E92" s="212"/>
      <c r="F92" s="372">
        <v>100</v>
      </c>
      <c r="G92" s="269">
        <f>SUM(G93:G94)</f>
        <v>6060.67</v>
      </c>
      <c r="H92" s="212">
        <f>SUM(H93:H94)</f>
        <v>6060.67</v>
      </c>
      <c r="I92" s="548"/>
      <c r="J92" s="549"/>
      <c r="K92" s="550"/>
      <c r="L92" s="480"/>
      <c r="M92" s="547"/>
      <c r="N92" s="547"/>
      <c r="T92" s="547"/>
      <c r="U92" s="547"/>
    </row>
    <row r="93" spans="1:21" s="454" customFormat="1" x14ac:dyDescent="0.25">
      <c r="A93" s="60" t="s">
        <v>126</v>
      </c>
      <c r="B93" s="81" t="s">
        <v>352</v>
      </c>
      <c r="C93" s="380"/>
      <c r="D93" s="378"/>
      <c r="E93" s="212"/>
      <c r="F93" s="372"/>
      <c r="G93" s="381">
        <f>'Werteliste-BIENE'!D35</f>
        <v>6060.67</v>
      </c>
      <c r="H93" s="382">
        <f>'Werteliste-BIENE'!E35</f>
        <v>6060.67</v>
      </c>
      <c r="I93" s="551"/>
      <c r="J93" s="549"/>
      <c r="K93" s="550"/>
      <c r="L93" s="491" t="s">
        <v>307</v>
      </c>
      <c r="M93" s="547"/>
      <c r="N93" s="547"/>
      <c r="T93" s="547"/>
      <c r="U93" s="547"/>
    </row>
    <row r="94" spans="1:21" s="454" customFormat="1" x14ac:dyDescent="0.25">
      <c r="A94" s="60" t="s">
        <v>127</v>
      </c>
      <c r="B94" s="81" t="s">
        <v>353</v>
      </c>
      <c r="C94" s="380"/>
      <c r="D94" s="378"/>
      <c r="E94" s="212"/>
      <c r="F94" s="372"/>
      <c r="G94" s="381">
        <f>'Werteliste-manuell'!E39</f>
        <v>0</v>
      </c>
      <c r="H94" s="382">
        <f>'Werteliste-manuell'!F39</f>
        <v>0</v>
      </c>
      <c r="I94" s="551"/>
      <c r="J94" s="549"/>
      <c r="K94" s="550"/>
      <c r="L94" s="480" t="s">
        <v>308</v>
      </c>
      <c r="M94" s="547"/>
      <c r="N94" s="547"/>
      <c r="T94" s="547"/>
      <c r="U94" s="547"/>
    </row>
    <row r="95" spans="1:21" s="454" customFormat="1" x14ac:dyDescent="0.25">
      <c r="A95" s="65" t="s">
        <v>354</v>
      </c>
      <c r="B95" s="89" t="s">
        <v>376</v>
      </c>
      <c r="C95" s="370" t="s">
        <v>372</v>
      </c>
      <c r="D95" s="378"/>
      <c r="E95" s="212"/>
      <c r="F95" s="372">
        <v>100</v>
      </c>
      <c r="G95" s="269">
        <f>SUM(G96:G97)</f>
        <v>0</v>
      </c>
      <c r="H95" s="212">
        <f>SUM(H96:H97)</f>
        <v>0</v>
      </c>
      <c r="I95" s="548"/>
      <c r="J95" s="549"/>
      <c r="K95" s="550"/>
      <c r="L95" s="480"/>
      <c r="M95" s="547"/>
      <c r="N95" s="547"/>
      <c r="T95" s="547"/>
      <c r="U95" s="547"/>
    </row>
    <row r="96" spans="1:21" s="454" customFormat="1" x14ac:dyDescent="0.25">
      <c r="A96" s="60" t="s">
        <v>355</v>
      </c>
      <c r="B96" s="81" t="s">
        <v>356</v>
      </c>
      <c r="C96" s="380"/>
      <c r="D96" s="378"/>
      <c r="E96" s="212"/>
      <c r="F96" s="383"/>
      <c r="G96" s="381">
        <f>'Werteliste-BIENE'!D36</f>
        <v>0</v>
      </c>
      <c r="H96" s="382">
        <f>'Werteliste-BIENE'!E36</f>
        <v>0</v>
      </c>
      <c r="I96" s="548"/>
      <c r="J96" s="549"/>
      <c r="K96" s="550"/>
      <c r="L96" s="480" t="s">
        <v>307</v>
      </c>
      <c r="M96" s="547"/>
      <c r="N96" s="547"/>
      <c r="T96" s="547"/>
      <c r="U96" s="547"/>
    </row>
    <row r="97" spans="1:21" s="454" customFormat="1" x14ac:dyDescent="0.25">
      <c r="A97" s="60" t="s">
        <v>357</v>
      </c>
      <c r="B97" s="81" t="s">
        <v>358</v>
      </c>
      <c r="C97" s="380"/>
      <c r="D97" s="378"/>
      <c r="E97" s="212"/>
      <c r="F97" s="383"/>
      <c r="G97" s="381">
        <f>'Werteliste-manuell'!E40</f>
        <v>0</v>
      </c>
      <c r="H97" s="382">
        <f>'Werteliste-manuell'!F40</f>
        <v>0</v>
      </c>
      <c r="I97" s="548"/>
      <c r="J97" s="549"/>
      <c r="K97" s="550"/>
      <c r="L97" s="480" t="s">
        <v>308</v>
      </c>
      <c r="M97" s="547"/>
      <c r="N97" s="547"/>
      <c r="T97" s="547"/>
      <c r="U97" s="547"/>
    </row>
    <row r="98" spans="1:21" s="454" customFormat="1" x14ac:dyDescent="0.25">
      <c r="A98" s="65" t="s">
        <v>359</v>
      </c>
      <c r="B98" s="89" t="s">
        <v>360</v>
      </c>
      <c r="C98" s="370" t="s">
        <v>372</v>
      </c>
      <c r="D98" s="378"/>
      <c r="E98" s="212"/>
      <c r="F98" s="372">
        <v>100</v>
      </c>
      <c r="G98" s="269">
        <f>SUM(G99:G100)</f>
        <v>529744.91</v>
      </c>
      <c r="H98" s="212">
        <f>SUM(H99:H100)</f>
        <v>529744.91</v>
      </c>
      <c r="I98" s="548"/>
      <c r="J98" s="549"/>
      <c r="K98" s="550"/>
      <c r="L98" s="480"/>
      <c r="M98" s="547"/>
      <c r="N98" s="547"/>
      <c r="T98" s="547"/>
      <c r="U98" s="547"/>
    </row>
    <row r="99" spans="1:21" s="454" customFormat="1" x14ac:dyDescent="0.25">
      <c r="A99" s="60" t="s">
        <v>361</v>
      </c>
      <c r="B99" s="81" t="s">
        <v>362</v>
      </c>
      <c r="C99" s="380"/>
      <c r="D99" s="378"/>
      <c r="E99" s="212"/>
      <c r="F99" s="383"/>
      <c r="G99" s="381">
        <f>'Werteliste-BIENE'!D37</f>
        <v>529744.91</v>
      </c>
      <c r="H99" s="382">
        <f>'Werteliste-BIENE'!E37</f>
        <v>529744.91</v>
      </c>
      <c r="I99" s="548"/>
      <c r="J99" s="549"/>
      <c r="K99" s="550"/>
      <c r="L99" s="480" t="s">
        <v>307</v>
      </c>
      <c r="M99" s="547"/>
      <c r="N99" s="547"/>
      <c r="T99" s="547"/>
      <c r="U99" s="547"/>
    </row>
    <row r="100" spans="1:21" s="454" customFormat="1" x14ac:dyDescent="0.25">
      <c r="A100" s="60" t="s">
        <v>363</v>
      </c>
      <c r="B100" s="81" t="s">
        <v>364</v>
      </c>
      <c r="C100" s="380"/>
      <c r="D100" s="378"/>
      <c r="E100" s="212"/>
      <c r="F100" s="383"/>
      <c r="G100" s="384">
        <f>'Werteliste-manuell'!E41</f>
        <v>0</v>
      </c>
      <c r="H100" s="385">
        <f>'Werteliste-manuell'!F41</f>
        <v>0</v>
      </c>
      <c r="I100" s="548"/>
      <c r="J100" s="549"/>
      <c r="K100" s="550"/>
      <c r="L100" s="480" t="s">
        <v>308</v>
      </c>
      <c r="M100" s="547"/>
      <c r="N100" s="547"/>
      <c r="T100" s="547"/>
      <c r="U100" s="547"/>
    </row>
    <row r="101" spans="1:21" s="454" customFormat="1" x14ac:dyDescent="0.25">
      <c r="A101" s="65" t="s">
        <v>128</v>
      </c>
      <c r="B101" s="89" t="s">
        <v>129</v>
      </c>
      <c r="C101" s="370" t="s">
        <v>130</v>
      </c>
      <c r="D101" s="378"/>
      <c r="E101" s="212"/>
      <c r="F101" s="383">
        <v>100</v>
      </c>
      <c r="G101" s="373">
        <f>'Werteliste-manuell'!E42+'Werteliste-manuell'!E43</f>
        <v>1230491.6200000001</v>
      </c>
      <c r="H101" s="386">
        <f>'Werteliste-manuell'!F42+'Werteliste-manuell'!F43</f>
        <v>1230491.6200000001</v>
      </c>
      <c r="I101" s="294"/>
      <c r="J101" s="379"/>
      <c r="K101" s="387"/>
      <c r="L101" s="480" t="s">
        <v>308</v>
      </c>
      <c r="M101" s="547"/>
      <c r="N101" s="547"/>
      <c r="T101" s="547"/>
      <c r="U101" s="547"/>
    </row>
    <row r="102" spans="1:21" x14ac:dyDescent="0.25">
      <c r="A102" s="65" t="s">
        <v>131</v>
      </c>
      <c r="B102" s="89" t="s">
        <v>132</v>
      </c>
      <c r="C102" s="370" t="s">
        <v>133</v>
      </c>
      <c r="D102" s="269"/>
      <c r="E102" s="387"/>
      <c r="F102" s="372">
        <v>100</v>
      </c>
      <c r="G102" s="375">
        <f>'Werteliste-manuell'!E44</f>
        <v>874187.4</v>
      </c>
      <c r="H102" s="388">
        <f>'Werteliste-manuell'!F44</f>
        <v>874187.4</v>
      </c>
      <c r="I102" s="294"/>
      <c r="J102" s="306"/>
      <c r="K102" s="387"/>
      <c r="L102" s="480" t="s">
        <v>308</v>
      </c>
      <c r="M102" s="511"/>
      <c r="N102" s="511"/>
      <c r="T102" s="511"/>
      <c r="U102" s="511"/>
    </row>
    <row r="103" spans="1:21" x14ac:dyDescent="0.25">
      <c r="A103" s="65" t="s">
        <v>392</v>
      </c>
      <c r="B103" s="89" t="s">
        <v>391</v>
      </c>
      <c r="C103" s="370" t="s">
        <v>390</v>
      </c>
      <c r="D103" s="269"/>
      <c r="E103" s="387"/>
      <c r="F103" s="372">
        <v>100</v>
      </c>
      <c r="G103" s="375">
        <f>IF(ISBLANK('Werteliste-BIENE'!D38)=TRUE,'Werteliste-manuell'!E45,'Werteliste-BIENE'!D38)</f>
        <v>0</v>
      </c>
      <c r="H103" s="388">
        <f>IF(ISBLANK('Werteliste-BIENE'!E38)=TRUE,'Werteliste-manuell'!F45,'Werteliste-BIENE'!E38)</f>
        <v>0</v>
      </c>
      <c r="I103" s="294"/>
      <c r="J103" s="306"/>
      <c r="K103" s="387"/>
      <c r="L103" s="480" t="s">
        <v>368</v>
      </c>
      <c r="M103" s="511"/>
      <c r="N103" s="511"/>
      <c r="T103" s="511"/>
      <c r="U103" s="511"/>
    </row>
    <row r="104" spans="1:21" x14ac:dyDescent="0.25">
      <c r="A104" s="90" t="s">
        <v>134</v>
      </c>
      <c r="B104" s="91" t="s">
        <v>135</v>
      </c>
      <c r="C104" s="389" t="s">
        <v>136</v>
      </c>
      <c r="D104" s="390"/>
      <c r="E104" s="391"/>
      <c r="F104" s="392">
        <v>100</v>
      </c>
      <c r="G104" s="393">
        <f>'Werteliste-BIENE'!D39</f>
        <v>0</v>
      </c>
      <c r="H104" s="394">
        <f>'Werteliste-BIENE'!E39</f>
        <v>0</v>
      </c>
      <c r="I104" s="395"/>
      <c r="J104" s="396"/>
      <c r="K104" s="391"/>
      <c r="L104" s="492" t="s">
        <v>308</v>
      </c>
      <c r="M104" s="511"/>
      <c r="N104" s="511"/>
      <c r="T104" s="511"/>
      <c r="U104" s="511"/>
    </row>
    <row r="105" spans="1:21" s="511" customFormat="1" ht="21" customHeight="1" thickBot="1" x14ac:dyDescent="0.35">
      <c r="A105" s="92" t="s">
        <v>137</v>
      </c>
      <c r="B105" s="93" t="s">
        <v>138</v>
      </c>
      <c r="C105" s="397"/>
      <c r="D105" s="398" t="s">
        <v>139</v>
      </c>
      <c r="E105" s="399" t="s">
        <v>139</v>
      </c>
      <c r="F105" s="400"/>
      <c r="G105" s="401">
        <f>G83+G84+G85+G86+G87+G88+G92+G95+G98+G101+G102+G103+G104</f>
        <v>163988980.15999997</v>
      </c>
      <c r="H105" s="402">
        <f>H83+H84+H85+H86+H87+H88+H92+H95+H98+H101+H102+H103+H104</f>
        <v>163988980.15999997</v>
      </c>
      <c r="I105" s="400"/>
      <c r="J105" s="399"/>
      <c r="K105" s="403"/>
      <c r="L105" s="493"/>
    </row>
    <row r="106" spans="1:21" s="511" customFormat="1" ht="21" customHeight="1" thickTop="1" x14ac:dyDescent="0.3">
      <c r="A106" s="54"/>
      <c r="B106" s="88" t="s">
        <v>192</v>
      </c>
      <c r="C106" s="194"/>
      <c r="D106" s="326"/>
      <c r="E106" s="327"/>
      <c r="F106" s="194"/>
      <c r="G106" s="326"/>
      <c r="H106" s="327"/>
      <c r="I106" s="194"/>
      <c r="J106" s="323"/>
      <c r="K106" s="324"/>
      <c r="L106" s="494"/>
    </row>
    <row r="107" spans="1:21" ht="15" customHeight="1" x14ac:dyDescent="0.25">
      <c r="A107" s="65" t="s">
        <v>140</v>
      </c>
      <c r="B107" s="89" t="s">
        <v>141</v>
      </c>
      <c r="C107" s="404"/>
      <c r="D107" s="335"/>
      <c r="E107" s="336"/>
      <c r="F107" s="404"/>
      <c r="G107" s="405"/>
      <c r="H107" s="406"/>
      <c r="I107" s="372">
        <v>100</v>
      </c>
      <c r="J107" s="373">
        <f>'Werteliste-BIENE'!D40</f>
        <v>6223929.2999999998</v>
      </c>
      <c r="K107" s="386">
        <f>'Werteliste-BIENE'!E40</f>
        <v>6223929.2999999998</v>
      </c>
      <c r="L107" s="495" t="s">
        <v>310</v>
      </c>
      <c r="M107" s="511"/>
      <c r="N107" s="511"/>
      <c r="T107" s="511"/>
      <c r="U107" s="511"/>
    </row>
    <row r="108" spans="1:21" x14ac:dyDescent="0.25">
      <c r="A108" s="65" t="s">
        <v>142</v>
      </c>
      <c r="B108" s="89" t="s">
        <v>143</v>
      </c>
      <c r="C108" s="404"/>
      <c r="D108" s="335"/>
      <c r="E108" s="336"/>
      <c r="F108" s="404"/>
      <c r="G108" s="405"/>
      <c r="H108" s="406"/>
      <c r="I108" s="372">
        <v>100</v>
      </c>
      <c r="J108" s="375">
        <f>'Werteliste-BIENE'!D41</f>
        <v>197631258.09</v>
      </c>
      <c r="K108" s="388">
        <f>'Werteliste-BIENE'!E41</f>
        <v>197631258.09</v>
      </c>
      <c r="L108" s="475" t="s">
        <v>310</v>
      </c>
      <c r="M108" s="511"/>
      <c r="N108" s="511"/>
      <c r="T108" s="511"/>
      <c r="U108" s="511"/>
    </row>
    <row r="109" spans="1:21" x14ac:dyDescent="0.25">
      <c r="A109" s="90" t="s">
        <v>144</v>
      </c>
      <c r="B109" s="91" t="s">
        <v>145</v>
      </c>
      <c r="C109" s="407"/>
      <c r="D109" s="408"/>
      <c r="E109" s="409"/>
      <c r="F109" s="407"/>
      <c r="G109" s="410"/>
      <c r="H109" s="411"/>
      <c r="I109" s="392">
        <v>100</v>
      </c>
      <c r="J109" s="393">
        <f>'Werteliste-BIENE'!D42</f>
        <v>15315600.869999999</v>
      </c>
      <c r="K109" s="412">
        <f>'Werteliste-BIENE'!E42</f>
        <v>15315600.869999999</v>
      </c>
      <c r="L109" s="492" t="s">
        <v>310</v>
      </c>
      <c r="M109" s="511"/>
      <c r="N109" s="511"/>
      <c r="T109" s="511"/>
      <c r="U109" s="511"/>
    </row>
    <row r="110" spans="1:21" s="511" customFormat="1" ht="21" customHeight="1" thickBot="1" x14ac:dyDescent="0.35">
      <c r="A110" s="94" t="s">
        <v>146</v>
      </c>
      <c r="B110" s="95" t="s">
        <v>147</v>
      </c>
      <c r="C110" s="413"/>
      <c r="D110" s="414" t="s">
        <v>139</v>
      </c>
      <c r="E110" s="415" t="s">
        <v>139</v>
      </c>
      <c r="F110" s="416"/>
      <c r="G110" s="401"/>
      <c r="H110" s="402"/>
      <c r="I110" s="416"/>
      <c r="J110" s="417">
        <f>SUM(J107:J109)</f>
        <v>219170788.26000002</v>
      </c>
      <c r="K110" s="402">
        <f>SUM(K107:K109)</f>
        <v>219170788.26000002</v>
      </c>
      <c r="L110" s="493"/>
    </row>
    <row r="111" spans="1:21" s="511" customFormat="1" ht="21" customHeight="1" thickTop="1" thickBot="1" x14ac:dyDescent="0.35">
      <c r="A111" s="96" t="s">
        <v>148</v>
      </c>
      <c r="B111" s="97" t="s">
        <v>149</v>
      </c>
      <c r="C111" s="418"/>
      <c r="D111" s="419" t="s">
        <v>139</v>
      </c>
      <c r="E111" s="420" t="s">
        <v>139</v>
      </c>
      <c r="F111" s="421"/>
      <c r="G111" s="401">
        <f>G81+G105+G110</f>
        <v>1772662614.629261</v>
      </c>
      <c r="H111" s="402">
        <f>H81+H105+H110</f>
        <v>1772662614.629261</v>
      </c>
      <c r="I111" s="421"/>
      <c r="J111" s="422">
        <f>J81+J105+J110</f>
        <v>465905013.92722714</v>
      </c>
      <c r="K111" s="423">
        <f>K81+K105+K110</f>
        <v>465905013.92722714</v>
      </c>
      <c r="L111" s="496"/>
    </row>
    <row r="112" spans="1:21" s="511" customFormat="1" ht="21" customHeight="1" thickTop="1" x14ac:dyDescent="0.3">
      <c r="A112" s="98"/>
      <c r="B112" s="88" t="s">
        <v>256</v>
      </c>
      <c r="C112" s="194"/>
      <c r="D112" s="326"/>
      <c r="E112" s="327"/>
      <c r="F112" s="194"/>
      <c r="G112" s="323"/>
      <c r="H112" s="324"/>
      <c r="I112" s="194"/>
      <c r="J112" s="323"/>
      <c r="K112" s="324"/>
      <c r="L112" s="494"/>
    </row>
    <row r="113" spans="1:21" s="552" customFormat="1" ht="21" customHeight="1" x14ac:dyDescent="0.3">
      <c r="A113" s="99" t="s">
        <v>272</v>
      </c>
      <c r="B113" s="100" t="str">
        <f>IF($J$4="Bayern","Bereinigung um Kreiszuschlag GrESt",IF($J$4="Niedersachsen","Gewerbesteuer Offshore",IF($J$4="Mecklenburg-Vorpommern","Gewerbesteuer Offshore und sonstige Korrekturen","keine Korrekturposition")))</f>
        <v>keine Korrekturposition</v>
      </c>
      <c r="C113" s="424"/>
      <c r="D113" s="425"/>
      <c r="E113" s="426"/>
      <c r="F113" s="427"/>
      <c r="G113" s="428">
        <f>IF($J$4="Bayern",'Werteliste-BIENE'!D31-'Werteliste-BIENE'!D31*7/3,IF($J$4="Niedersachsen",'Werteliste-BIENE'!D64+'Werteliste-manuell'!E49,IF($J$4="Mecklenburg-Vorpommern",'Werteliste-manuell'!E49,0)))</f>
        <v>0</v>
      </c>
      <c r="H113" s="429">
        <f>IF($J$4="Bayern",'Werteliste-BIENE'!E31-'Werteliste-BIENE'!E31*7/3,IF($J$4="Niedersachsen",'Werteliste-BIENE'!E64+'Werteliste-manuell'!F49,IF($J$4="Mecklenburg-Vorpommern",'Werteliste-manuell'!F49,0)))</f>
        <v>0</v>
      </c>
      <c r="I113" s="430"/>
      <c r="J113" s="431"/>
      <c r="K113" s="432"/>
      <c r="L113" s="497" t="s">
        <v>340</v>
      </c>
      <c r="M113" s="511"/>
      <c r="N113" s="511"/>
      <c r="T113" s="511"/>
      <c r="U113" s="511"/>
    </row>
    <row r="114" spans="1:21" s="511" customFormat="1" ht="21" customHeight="1" thickBot="1" x14ac:dyDescent="0.35">
      <c r="A114" s="101" t="s">
        <v>273</v>
      </c>
      <c r="B114" s="102" t="s">
        <v>257</v>
      </c>
      <c r="C114" s="397"/>
      <c r="D114" s="433" t="s">
        <v>139</v>
      </c>
      <c r="E114" s="434" t="s">
        <v>139</v>
      </c>
      <c r="F114" s="400"/>
      <c r="G114" s="401">
        <f>G111+G113</f>
        <v>1772662614.629261</v>
      </c>
      <c r="H114" s="402">
        <f>H111+H113</f>
        <v>1772662614.629261</v>
      </c>
      <c r="I114" s="400"/>
      <c r="J114" s="417"/>
      <c r="K114" s="402"/>
      <c r="L114" s="498"/>
    </row>
    <row r="115" spans="1:21" s="552" customFormat="1" ht="10.199999999999999" customHeight="1" thickTop="1" thickBot="1" x14ac:dyDescent="0.35">
      <c r="A115" s="103"/>
      <c r="B115" s="104"/>
      <c r="C115" s="435"/>
      <c r="D115" s="436"/>
      <c r="E115" s="436"/>
      <c r="F115" s="437"/>
      <c r="G115" s="438"/>
      <c r="H115" s="438"/>
      <c r="I115" s="437"/>
      <c r="J115" s="438"/>
      <c r="K115" s="438"/>
      <c r="L115" s="499"/>
      <c r="M115" s="511"/>
      <c r="N115" s="511"/>
      <c r="T115" s="511"/>
      <c r="U115" s="511"/>
    </row>
    <row r="116" spans="1:21" s="511" customFormat="1" ht="21" customHeight="1" thickTop="1" x14ac:dyDescent="0.3">
      <c r="A116" s="54"/>
      <c r="B116" s="88" t="s">
        <v>197</v>
      </c>
      <c r="C116" s="194"/>
      <c r="D116" s="326"/>
      <c r="E116" s="327"/>
      <c r="F116" s="439"/>
      <c r="G116" s="323"/>
      <c r="H116" s="324"/>
      <c r="I116" s="440"/>
      <c r="J116" s="323"/>
      <c r="K116" s="324"/>
      <c r="L116" s="494"/>
    </row>
    <row r="117" spans="1:21" x14ac:dyDescent="0.25">
      <c r="A117" s="65" t="s">
        <v>150</v>
      </c>
      <c r="B117" s="89" t="s">
        <v>151</v>
      </c>
      <c r="C117" s="380" t="s">
        <v>152</v>
      </c>
      <c r="D117" s="441"/>
      <c r="E117" s="442"/>
      <c r="F117" s="383">
        <v>100</v>
      </c>
      <c r="G117" s="443">
        <f>'Werteliste-BIENE'!D43+'Werteliste-manuell'!E46</f>
        <v>4892489.9000000004</v>
      </c>
      <c r="H117" s="444">
        <f>'Werteliste-BIENE'!E43+'Werteliste-manuell'!F46</f>
        <v>4892489.9000000004</v>
      </c>
      <c r="I117" s="445"/>
      <c r="J117" s="446"/>
      <c r="K117" s="447"/>
      <c r="L117" s="475" t="s">
        <v>314</v>
      </c>
      <c r="M117" s="511"/>
      <c r="N117" s="511"/>
      <c r="T117" s="511"/>
      <c r="U117" s="511"/>
    </row>
    <row r="118" spans="1:21" x14ac:dyDescent="0.25">
      <c r="A118" s="65" t="s">
        <v>153</v>
      </c>
      <c r="B118" s="89" t="s">
        <v>154</v>
      </c>
      <c r="C118" s="380" t="s">
        <v>155</v>
      </c>
      <c r="D118" s="448"/>
      <c r="E118" s="449"/>
      <c r="F118" s="383">
        <v>100</v>
      </c>
      <c r="G118" s="450">
        <f>'Werteliste-manuell'!E47</f>
        <v>0</v>
      </c>
      <c r="H118" s="451">
        <f>'Werteliste-manuell'!F47</f>
        <v>0</v>
      </c>
      <c r="I118" s="445"/>
      <c r="J118" s="446"/>
      <c r="K118" s="447"/>
      <c r="L118" s="500" t="s">
        <v>308</v>
      </c>
      <c r="M118" s="511"/>
      <c r="N118" s="511"/>
      <c r="T118" s="511"/>
      <c r="U118" s="511"/>
    </row>
    <row r="119" spans="1:21" ht="14.4" thickBot="1" x14ac:dyDescent="0.3">
      <c r="A119" s="105" t="s">
        <v>156</v>
      </c>
      <c r="B119" s="106" t="s">
        <v>157</v>
      </c>
      <c r="C119" s="553"/>
      <c r="D119" s="452">
        <f>IF(ISBLANK('Werteliste-manuell'!E48)=TRUE,'Werteliste-BIENE'!D44,'Werteliste-manuell'!E48)</f>
        <v>1959591532.73</v>
      </c>
      <c r="E119" s="453">
        <f>IF(ISBLANK('Werteliste-manuell'!F48)=TRUE,'Werteliste-BIENE'!E44,'Werteliste-manuell'!F48)</f>
        <v>1959591532.73</v>
      </c>
      <c r="F119" s="249"/>
      <c r="G119" s="529"/>
      <c r="H119" s="530"/>
      <c r="I119" s="249"/>
      <c r="J119" s="529"/>
      <c r="K119" s="530"/>
      <c r="L119" s="498" t="s">
        <v>306</v>
      </c>
      <c r="M119" s="511"/>
      <c r="N119" s="511"/>
      <c r="T119" s="511"/>
      <c r="U119" s="511"/>
    </row>
    <row r="120" spans="1:21" ht="18" thickTop="1" x14ac:dyDescent="0.3">
      <c r="A120" s="108"/>
      <c r="B120" s="1"/>
      <c r="C120" s="454"/>
      <c r="D120" s="1"/>
      <c r="E120" s="1"/>
      <c r="F120" s="1"/>
      <c r="G120" s="1"/>
      <c r="H120" s="455"/>
      <c r="T120" s="511"/>
      <c r="U120" s="511"/>
    </row>
    <row r="121" spans="1:21" x14ac:dyDescent="0.25">
      <c r="B121" s="457" t="s">
        <v>311</v>
      </c>
      <c r="C121" s="454"/>
      <c r="D121" s="1"/>
      <c r="E121" s="1"/>
      <c r="F121" s="1"/>
      <c r="G121" s="1"/>
      <c r="H121" s="1"/>
      <c r="I121" s="1"/>
      <c r="J121" s="1"/>
      <c r="K121" s="1"/>
      <c r="T121" s="511"/>
      <c r="U121" s="511"/>
    </row>
    <row r="122" spans="1:21" ht="15" customHeight="1" x14ac:dyDescent="0.25">
      <c r="B122" s="458" t="s">
        <v>312</v>
      </c>
      <c r="C122" s="459"/>
      <c r="D122" s="460"/>
      <c r="E122" s="460"/>
      <c r="F122" s="460"/>
      <c r="G122" s="460"/>
      <c r="H122" s="461"/>
      <c r="I122" s="1"/>
      <c r="J122" s="1"/>
      <c r="K122" s="1"/>
      <c r="T122" s="511"/>
      <c r="U122" s="511"/>
    </row>
    <row r="123" spans="1:21" ht="15" customHeight="1" x14ac:dyDescent="0.25">
      <c r="B123" s="462" t="s">
        <v>315</v>
      </c>
      <c r="C123" s="463"/>
      <c r="D123" s="464"/>
      <c r="E123" s="464"/>
      <c r="F123" s="464"/>
      <c r="G123" s="464"/>
      <c r="H123" s="465"/>
      <c r="I123" s="1"/>
      <c r="J123" s="1"/>
      <c r="K123" s="1"/>
      <c r="T123" s="511"/>
      <c r="U123" s="511"/>
    </row>
    <row r="124" spans="1:21" x14ac:dyDescent="0.25">
      <c r="T124" s="511"/>
      <c r="U124" s="511"/>
    </row>
  </sheetData>
  <sheetProtection sheet="1" objects="1" scenarios="1"/>
  <phoneticPr fontId="20" type="noConversion"/>
  <pageMargins left="0.59055118110236227" right="0.59055118110236227" top="0.59055118110236227" bottom="0.59055118110236227" header="0.11811023622047245" footer="0.31496062992125984"/>
  <pageSetup paperSize="8" fitToHeight="0" orientation="landscape" r:id="rId1"/>
  <rowBreaks count="4" manualBreakCount="4">
    <brk id="44" max="10" man="1"/>
    <brk id="73" max="10" man="1"/>
    <brk id="105" max="10" man="1"/>
    <brk id="119" max="10" man="1"/>
  </rowBreaks>
  <ignoredErrors>
    <ignoredError sqref="C83:C88 C92 C95 C101:C104 C98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A1:F71"/>
  <sheetViews>
    <sheetView showGridLines="0" view="pageBreakPreview" zoomScaleNormal="100" zoomScaleSheetLayoutView="100" workbookViewId="0">
      <pane xSplit="3" ySplit="6" topLeftCell="D50" activePane="bottomRight" state="frozen"/>
      <selection activeCell="C45" sqref="C45"/>
      <selection pane="topRight" activeCell="C45" sqref="C45"/>
      <selection pane="bottomLeft" activeCell="C45" sqref="C45"/>
      <selection pane="bottomRight" activeCell="G55" sqref="G55"/>
    </sheetView>
  </sheetViews>
  <sheetFormatPr baseColWidth="10" defaultRowHeight="14.4" x14ac:dyDescent="0.3"/>
  <cols>
    <col min="1" max="1" width="12.77734375" customWidth="1" collapsed="1"/>
    <col min="2" max="2" width="10.77734375" customWidth="1" collapsed="1"/>
    <col min="3" max="3" width="75.77734375" customWidth="1" collapsed="1"/>
    <col min="4" max="6" width="15.77734375" customWidth="1" collapsed="1"/>
  </cols>
  <sheetData>
    <row r="1" spans="1:5" ht="22.5" customHeight="1" x14ac:dyDescent="0.3">
      <c r="A1" s="576" t="s">
        <v>316</v>
      </c>
      <c r="B1" s="118"/>
      <c r="C1" s="118"/>
      <c r="D1" s="118"/>
      <c r="E1" s="467">
        <f>IF(ISBLANK('Werteliste-manuell'!$F$1),"-",'Werteliste-manuell'!$F$1)</f>
        <v>46055</v>
      </c>
    </row>
    <row r="2" spans="1:5" x14ac:dyDescent="0.3">
      <c r="A2" s="152"/>
      <c r="B2" s="167" t="s">
        <v>185</v>
      </c>
      <c r="C2" s="579" t="s">
        <v>408</v>
      </c>
      <c r="E2" s="118"/>
    </row>
    <row r="3" spans="1:5" x14ac:dyDescent="0.3">
      <c r="A3" s="153"/>
      <c r="B3" s="168" t="s">
        <v>186</v>
      </c>
      <c r="C3" s="580" t="s">
        <v>409</v>
      </c>
      <c r="E3" s="575"/>
    </row>
    <row r="4" spans="1:5" x14ac:dyDescent="0.3">
      <c r="A4" s="154"/>
      <c r="B4" s="169" t="s">
        <v>187</v>
      </c>
      <c r="C4" s="581" t="s">
        <v>410</v>
      </c>
    </row>
    <row r="5" spans="1:5" ht="15" thickBot="1" x14ac:dyDescent="0.35">
      <c r="A5" s="1"/>
      <c r="B5" s="1"/>
      <c r="C5" s="2"/>
      <c r="D5" s="107"/>
      <c r="E5" s="1"/>
    </row>
    <row r="6" spans="1:5" ht="28.2" thickBot="1" x14ac:dyDescent="0.35">
      <c r="A6" s="4"/>
      <c r="B6" s="3" t="s">
        <v>7</v>
      </c>
      <c r="C6" s="125" t="s">
        <v>200</v>
      </c>
      <c r="D6" s="126" t="s">
        <v>201</v>
      </c>
      <c r="E6" s="3" t="s">
        <v>202</v>
      </c>
    </row>
    <row r="7" spans="1:5" ht="16.05" customHeight="1" x14ac:dyDescent="0.3">
      <c r="A7" s="5" t="s">
        <v>216</v>
      </c>
      <c r="B7" s="110" t="s">
        <v>17</v>
      </c>
      <c r="C7" s="133" t="s">
        <v>203</v>
      </c>
      <c r="D7" s="559">
        <v>346098.68</v>
      </c>
      <c r="E7" s="560">
        <v>346098.68</v>
      </c>
    </row>
    <row r="8" spans="1:5" ht="16.05" customHeight="1" x14ac:dyDescent="0.3">
      <c r="A8" s="5" t="s">
        <v>216</v>
      </c>
      <c r="B8" s="110" t="s">
        <v>18</v>
      </c>
      <c r="C8" s="133" t="s">
        <v>204</v>
      </c>
      <c r="D8" s="559">
        <v>0</v>
      </c>
      <c r="E8" s="560">
        <v>0</v>
      </c>
    </row>
    <row r="9" spans="1:5" ht="16.05" customHeight="1" x14ac:dyDescent="0.3">
      <c r="A9" s="6" t="s">
        <v>216</v>
      </c>
      <c r="B9" s="111" t="s">
        <v>21</v>
      </c>
      <c r="C9" s="134" t="s">
        <v>212</v>
      </c>
      <c r="D9" s="561">
        <v>1693766775.6199999</v>
      </c>
      <c r="E9" s="562">
        <v>1693766775.6199999</v>
      </c>
    </row>
    <row r="10" spans="1:5" ht="16.05" customHeight="1" x14ac:dyDescent="0.3">
      <c r="A10" s="5" t="s">
        <v>217</v>
      </c>
      <c r="B10" s="110" t="s">
        <v>39</v>
      </c>
      <c r="C10" s="133" t="s">
        <v>209</v>
      </c>
      <c r="D10" s="559">
        <v>0</v>
      </c>
      <c r="E10" s="560">
        <v>0</v>
      </c>
    </row>
    <row r="11" spans="1:5" ht="16.05" customHeight="1" x14ac:dyDescent="0.3">
      <c r="A11" s="5" t="s">
        <v>217</v>
      </c>
      <c r="B11" s="110" t="s">
        <v>41</v>
      </c>
      <c r="C11" s="133" t="s">
        <v>210</v>
      </c>
      <c r="D11" s="559">
        <v>0</v>
      </c>
      <c r="E11" s="560">
        <v>0</v>
      </c>
    </row>
    <row r="12" spans="1:5" ht="16.05" customHeight="1" x14ac:dyDescent="0.3">
      <c r="A12" s="5" t="s">
        <v>217</v>
      </c>
      <c r="B12" s="110" t="s">
        <v>43</v>
      </c>
      <c r="C12" s="133" t="s">
        <v>211</v>
      </c>
      <c r="D12" s="559">
        <v>38551929.829999998</v>
      </c>
      <c r="E12" s="560">
        <v>38551929.829999998</v>
      </c>
    </row>
    <row r="13" spans="1:5" ht="16.05" customHeight="1" x14ac:dyDescent="0.3">
      <c r="A13" s="5" t="s">
        <v>217</v>
      </c>
      <c r="B13" s="110" t="s">
        <v>262</v>
      </c>
      <c r="C13" s="133" t="s">
        <v>264</v>
      </c>
      <c r="D13" s="559">
        <v>237050</v>
      </c>
      <c r="E13" s="560">
        <v>237050</v>
      </c>
    </row>
    <row r="14" spans="1:5" ht="16.05" customHeight="1" x14ac:dyDescent="0.3">
      <c r="A14" s="6" t="s">
        <v>217</v>
      </c>
      <c r="B14" s="111" t="s">
        <v>45</v>
      </c>
      <c r="C14" s="134" t="s">
        <v>213</v>
      </c>
      <c r="D14" s="561">
        <v>99527019.489999995</v>
      </c>
      <c r="E14" s="562">
        <v>99527019.489999995</v>
      </c>
    </row>
    <row r="15" spans="1:5" ht="16.05" customHeight="1" x14ac:dyDescent="0.3">
      <c r="A15" s="6" t="s">
        <v>218</v>
      </c>
      <c r="B15" s="111" t="s">
        <v>58</v>
      </c>
      <c r="C15" s="134" t="s">
        <v>318</v>
      </c>
      <c r="D15" s="561">
        <v>101071165.45999999</v>
      </c>
      <c r="E15" s="562">
        <v>101071165.45999999</v>
      </c>
    </row>
    <row r="16" spans="1:5" ht="16.05" customHeight="1" x14ac:dyDescent="0.3">
      <c r="A16" s="6" t="s">
        <v>219</v>
      </c>
      <c r="B16" s="111" t="s">
        <v>68</v>
      </c>
      <c r="C16" s="134" t="s">
        <v>319</v>
      </c>
      <c r="D16" s="561">
        <v>148801454.55000001</v>
      </c>
      <c r="E16" s="562">
        <v>148801454.55000001</v>
      </c>
    </row>
    <row r="17" spans="1:5" ht="16.05" customHeight="1" x14ac:dyDescent="0.3">
      <c r="A17" s="5" t="s">
        <v>220</v>
      </c>
      <c r="B17" s="110" t="s">
        <v>79</v>
      </c>
      <c r="C17" s="133" t="s">
        <v>225</v>
      </c>
      <c r="D17" s="559">
        <v>0</v>
      </c>
      <c r="E17" s="560">
        <v>0</v>
      </c>
    </row>
    <row r="18" spans="1:5" ht="16.05" customHeight="1" x14ac:dyDescent="0.3">
      <c r="A18" s="5" t="s">
        <v>220</v>
      </c>
      <c r="B18" s="110" t="s">
        <v>266</v>
      </c>
      <c r="C18" s="133" t="s">
        <v>265</v>
      </c>
      <c r="D18" s="559">
        <v>9719582.4199999999</v>
      </c>
      <c r="E18" s="560">
        <v>9719582.4199999999</v>
      </c>
    </row>
    <row r="19" spans="1:5" ht="16.05" customHeight="1" x14ac:dyDescent="0.3">
      <c r="A19" s="6" t="s">
        <v>220</v>
      </c>
      <c r="B19" s="111" t="s">
        <v>81</v>
      </c>
      <c r="C19" s="134" t="s">
        <v>224</v>
      </c>
      <c r="D19" s="561">
        <v>-72807642.200000003</v>
      </c>
      <c r="E19" s="562">
        <v>-72807642.200000003</v>
      </c>
    </row>
    <row r="20" spans="1:5" ht="16.05" customHeight="1" x14ac:dyDescent="0.3">
      <c r="A20" s="599" t="s">
        <v>400</v>
      </c>
      <c r="B20" s="599" t="s">
        <v>401</v>
      </c>
      <c r="C20" s="600" t="s">
        <v>402</v>
      </c>
      <c r="D20" s="561">
        <v>0</v>
      </c>
      <c r="E20" s="562">
        <v>0</v>
      </c>
    </row>
    <row r="21" spans="1:5" ht="16.05" customHeight="1" x14ac:dyDescent="0.3">
      <c r="A21" s="6" t="s">
        <v>227</v>
      </c>
      <c r="B21" s="111" t="s">
        <v>92</v>
      </c>
      <c r="C21" s="134" t="s">
        <v>228</v>
      </c>
      <c r="D21" s="561">
        <v>1158325853.46</v>
      </c>
      <c r="E21" s="562">
        <v>1158325853.46</v>
      </c>
    </row>
    <row r="22" spans="1:5" ht="16.05" customHeight="1" x14ac:dyDescent="0.3">
      <c r="A22" s="5" t="s">
        <v>230</v>
      </c>
      <c r="B22" s="110" t="s">
        <v>269</v>
      </c>
      <c r="C22" s="133" t="s">
        <v>320</v>
      </c>
      <c r="D22" s="559">
        <v>0</v>
      </c>
      <c r="E22" s="560">
        <v>0</v>
      </c>
    </row>
    <row r="23" spans="1:5" ht="16.05" customHeight="1" x14ac:dyDescent="0.3">
      <c r="A23" s="5" t="s">
        <v>230</v>
      </c>
      <c r="B23" s="110" t="s">
        <v>302</v>
      </c>
      <c r="C23" s="133" t="s">
        <v>231</v>
      </c>
      <c r="D23" s="559">
        <v>0</v>
      </c>
      <c r="E23" s="560">
        <v>0</v>
      </c>
    </row>
    <row r="24" spans="1:5" ht="16.05" customHeight="1" x14ac:dyDescent="0.3">
      <c r="A24" s="6" t="s">
        <v>230</v>
      </c>
      <c r="B24" s="111" t="s">
        <v>303</v>
      </c>
      <c r="C24" s="134" t="s">
        <v>232</v>
      </c>
      <c r="D24" s="561">
        <v>0</v>
      </c>
      <c r="E24" s="562">
        <v>0</v>
      </c>
    </row>
    <row r="25" spans="1:5" ht="16.05" customHeight="1" x14ac:dyDescent="0.3">
      <c r="A25" s="6" t="s">
        <v>233</v>
      </c>
      <c r="B25" s="111" t="s">
        <v>101</v>
      </c>
      <c r="C25" s="134" t="s">
        <v>321</v>
      </c>
      <c r="D25" s="561">
        <v>0</v>
      </c>
      <c r="E25" s="562">
        <v>0</v>
      </c>
    </row>
    <row r="26" spans="1:5" ht="16.05" customHeight="1" x14ac:dyDescent="0.3">
      <c r="A26" s="5" t="s">
        <v>230</v>
      </c>
      <c r="B26" s="110" t="s">
        <v>182</v>
      </c>
      <c r="C26" s="133" t="s">
        <v>193</v>
      </c>
      <c r="D26" s="559">
        <v>0</v>
      </c>
      <c r="E26" s="560">
        <v>0</v>
      </c>
    </row>
    <row r="27" spans="1:5" ht="16.05" customHeight="1" x14ac:dyDescent="0.3">
      <c r="A27" s="6" t="s">
        <v>230</v>
      </c>
      <c r="B27" s="111" t="s">
        <v>183</v>
      </c>
      <c r="C27" s="134" t="s">
        <v>194</v>
      </c>
      <c r="D27" s="561">
        <v>0</v>
      </c>
      <c r="E27" s="562">
        <v>0</v>
      </c>
    </row>
    <row r="28" spans="1:5" ht="16.05" customHeight="1" x14ac:dyDescent="0.3">
      <c r="A28" s="5" t="s">
        <v>233</v>
      </c>
      <c r="B28" s="110" t="s">
        <v>107</v>
      </c>
      <c r="C28" s="133" t="s">
        <v>108</v>
      </c>
      <c r="D28" s="559">
        <v>0</v>
      </c>
      <c r="E28" s="560">
        <v>0</v>
      </c>
    </row>
    <row r="29" spans="1:5" ht="16.05" customHeight="1" x14ac:dyDescent="0.3">
      <c r="A29" s="5" t="s">
        <v>233</v>
      </c>
      <c r="B29" s="110" t="s">
        <v>110</v>
      </c>
      <c r="C29" s="133" t="s">
        <v>111</v>
      </c>
      <c r="D29" s="559">
        <v>38610939.950000003</v>
      </c>
      <c r="E29" s="560">
        <v>38610939.950000003</v>
      </c>
    </row>
    <row r="30" spans="1:5" ht="16.05" customHeight="1" x14ac:dyDescent="0.3">
      <c r="A30" s="5" t="s">
        <v>233</v>
      </c>
      <c r="B30" s="110" t="s">
        <v>113</v>
      </c>
      <c r="C30" s="133" t="s">
        <v>114</v>
      </c>
      <c r="D30" s="559">
        <v>117575592.63</v>
      </c>
      <c r="E30" s="560">
        <v>117575592.63</v>
      </c>
    </row>
    <row r="31" spans="1:5" ht="16.05" customHeight="1" x14ac:dyDescent="0.3">
      <c r="A31" s="5" t="s">
        <v>233</v>
      </c>
      <c r="B31" s="110" t="s">
        <v>113</v>
      </c>
      <c r="C31" s="133" t="s">
        <v>234</v>
      </c>
      <c r="D31" s="559">
        <v>0</v>
      </c>
      <c r="E31" s="560">
        <v>0</v>
      </c>
    </row>
    <row r="32" spans="1:5" ht="16.05" customHeight="1" x14ac:dyDescent="0.3">
      <c r="A32" s="5" t="s">
        <v>233</v>
      </c>
      <c r="B32" s="110" t="s">
        <v>116</v>
      </c>
      <c r="C32" s="133" t="s">
        <v>117</v>
      </c>
      <c r="D32" s="559">
        <v>181286.97</v>
      </c>
      <c r="E32" s="560">
        <v>181286.97</v>
      </c>
    </row>
    <row r="33" spans="1:5" ht="16.05" customHeight="1" x14ac:dyDescent="0.3">
      <c r="A33" s="5" t="s">
        <v>233</v>
      </c>
      <c r="B33" s="110" t="s">
        <v>119</v>
      </c>
      <c r="C33" s="133" t="s">
        <v>120</v>
      </c>
      <c r="D33" s="559">
        <v>0</v>
      </c>
      <c r="E33" s="560">
        <v>0</v>
      </c>
    </row>
    <row r="34" spans="1:5" ht="16.05" customHeight="1" x14ac:dyDescent="0.3">
      <c r="A34" s="5" t="s">
        <v>233</v>
      </c>
      <c r="B34" s="110" t="s">
        <v>365</v>
      </c>
      <c r="C34" s="133" t="s">
        <v>396</v>
      </c>
      <c r="D34" s="559">
        <v>4841273.29</v>
      </c>
      <c r="E34" s="560">
        <v>4841273.29</v>
      </c>
    </row>
    <row r="35" spans="1:5" s="236" customFormat="1" ht="16.05" customHeight="1" x14ac:dyDescent="0.3">
      <c r="A35" s="5" t="s">
        <v>233</v>
      </c>
      <c r="B35" s="110" t="s">
        <v>126</v>
      </c>
      <c r="C35" s="133" t="s">
        <v>366</v>
      </c>
      <c r="D35" s="559">
        <v>6060.67</v>
      </c>
      <c r="E35" s="560">
        <v>6060.67</v>
      </c>
    </row>
    <row r="36" spans="1:5" s="236" customFormat="1" ht="16.05" customHeight="1" x14ac:dyDescent="0.3">
      <c r="A36" s="5" t="s">
        <v>233</v>
      </c>
      <c r="B36" s="110" t="s">
        <v>355</v>
      </c>
      <c r="C36" s="133" t="s">
        <v>371</v>
      </c>
      <c r="D36" s="559">
        <v>0</v>
      </c>
      <c r="E36" s="560">
        <v>0</v>
      </c>
    </row>
    <row r="37" spans="1:5" s="236" customFormat="1" ht="16.05" customHeight="1" x14ac:dyDescent="0.3">
      <c r="A37" s="5" t="s">
        <v>233</v>
      </c>
      <c r="B37" s="110" t="s">
        <v>361</v>
      </c>
      <c r="C37" s="133" t="s">
        <v>367</v>
      </c>
      <c r="D37" s="559">
        <v>529744.91</v>
      </c>
      <c r="E37" s="560">
        <v>529744.91</v>
      </c>
    </row>
    <row r="38" spans="1:5" s="236" customFormat="1" ht="16.05" customHeight="1" x14ac:dyDescent="0.3">
      <c r="A38" s="5" t="s">
        <v>233</v>
      </c>
      <c r="B38" s="110" t="s">
        <v>392</v>
      </c>
      <c r="C38" s="133" t="s">
        <v>391</v>
      </c>
      <c r="D38" s="559">
        <v>0</v>
      </c>
      <c r="E38" s="560">
        <v>0</v>
      </c>
    </row>
    <row r="39" spans="1:5" ht="16.05" customHeight="1" x14ac:dyDescent="0.3">
      <c r="A39" s="6" t="s">
        <v>233</v>
      </c>
      <c r="B39" s="6" t="s">
        <v>134</v>
      </c>
      <c r="C39" s="134" t="s">
        <v>135</v>
      </c>
      <c r="D39" s="561">
        <v>0</v>
      </c>
      <c r="E39" s="562">
        <v>0</v>
      </c>
    </row>
    <row r="40" spans="1:5" ht="16.05" customHeight="1" x14ac:dyDescent="0.3">
      <c r="A40" s="5" t="s">
        <v>237</v>
      </c>
      <c r="B40" s="110" t="s">
        <v>140</v>
      </c>
      <c r="C40" s="133" t="s">
        <v>380</v>
      </c>
      <c r="D40" s="559">
        <v>6223929.2999999998</v>
      </c>
      <c r="E40" s="560">
        <v>6223929.2999999998</v>
      </c>
    </row>
    <row r="41" spans="1:5" ht="16.05" customHeight="1" x14ac:dyDescent="0.3">
      <c r="A41" s="5" t="s">
        <v>237</v>
      </c>
      <c r="B41" s="110" t="s">
        <v>142</v>
      </c>
      <c r="C41" s="133" t="s">
        <v>381</v>
      </c>
      <c r="D41" s="559">
        <v>197631258.09</v>
      </c>
      <c r="E41" s="560">
        <v>197631258.09</v>
      </c>
    </row>
    <row r="42" spans="1:5" ht="16.05" customHeight="1" x14ac:dyDescent="0.3">
      <c r="A42" s="6" t="s">
        <v>237</v>
      </c>
      <c r="B42" s="111" t="s">
        <v>144</v>
      </c>
      <c r="C42" s="134" t="s">
        <v>382</v>
      </c>
      <c r="D42" s="561">
        <v>15315600.869999999</v>
      </c>
      <c r="E42" s="562">
        <v>15315600.869999999</v>
      </c>
    </row>
    <row r="43" spans="1:5" ht="16.05" customHeight="1" x14ac:dyDescent="0.3">
      <c r="A43" s="5" t="s">
        <v>379</v>
      </c>
      <c r="B43" s="110" t="s">
        <v>150</v>
      </c>
      <c r="C43" s="133" t="s">
        <v>151</v>
      </c>
      <c r="D43" s="559">
        <v>4892489.9000000004</v>
      </c>
      <c r="E43" s="560">
        <v>4892489.9000000004</v>
      </c>
    </row>
    <row r="44" spans="1:5" ht="16.05" customHeight="1" x14ac:dyDescent="0.3">
      <c r="A44" s="6" t="s">
        <v>379</v>
      </c>
      <c r="B44" s="111" t="s">
        <v>156</v>
      </c>
      <c r="C44" s="134" t="s">
        <v>157</v>
      </c>
      <c r="D44" s="561">
        <v>1959591532.73</v>
      </c>
      <c r="E44" s="562">
        <v>1959591532.73</v>
      </c>
    </row>
    <row r="45" spans="1:5" ht="16.05" customHeight="1" x14ac:dyDescent="0.3">
      <c r="A45" s="5" t="s">
        <v>238</v>
      </c>
      <c r="B45" s="110" t="s">
        <v>158</v>
      </c>
      <c r="C45" s="133" t="s">
        <v>345</v>
      </c>
      <c r="D45" s="559">
        <v>372465.87</v>
      </c>
      <c r="E45" s="560">
        <v>372465.87</v>
      </c>
    </row>
    <row r="46" spans="1:5" ht="16.05" customHeight="1" x14ac:dyDescent="0.3">
      <c r="A46" s="5" t="s">
        <v>238</v>
      </c>
      <c r="B46" s="110" t="s">
        <v>159</v>
      </c>
      <c r="C46" s="133" t="s">
        <v>346</v>
      </c>
      <c r="D46" s="559">
        <v>62077.74</v>
      </c>
      <c r="E46" s="560">
        <v>62077.74</v>
      </c>
    </row>
    <row r="47" spans="1:5" ht="16.05" customHeight="1" x14ac:dyDescent="0.3">
      <c r="A47" s="7" t="s">
        <v>238</v>
      </c>
      <c r="B47" s="112" t="s">
        <v>160</v>
      </c>
      <c r="C47" s="135" t="s">
        <v>347</v>
      </c>
      <c r="D47" s="563">
        <v>62077.74</v>
      </c>
      <c r="E47" s="564">
        <v>62077.74</v>
      </c>
    </row>
    <row r="48" spans="1:5" ht="16.05" customHeight="1" x14ac:dyDescent="0.3">
      <c r="A48" s="5" t="s">
        <v>238</v>
      </c>
      <c r="B48" s="110" t="s">
        <v>161</v>
      </c>
      <c r="C48" s="133" t="s">
        <v>243</v>
      </c>
      <c r="D48" s="559">
        <v>139968</v>
      </c>
      <c r="E48" s="560">
        <v>139968</v>
      </c>
    </row>
    <row r="49" spans="1:5" ht="16.05" customHeight="1" x14ac:dyDescent="0.3">
      <c r="A49" s="5" t="s">
        <v>238</v>
      </c>
      <c r="B49" s="110" t="s">
        <v>162</v>
      </c>
      <c r="C49" s="133" t="s">
        <v>242</v>
      </c>
      <c r="D49" s="559">
        <v>13745.56</v>
      </c>
      <c r="E49" s="560">
        <v>13745.56</v>
      </c>
    </row>
    <row r="50" spans="1:5" ht="16.05" customHeight="1" x14ac:dyDescent="0.3">
      <c r="A50" s="5" t="s">
        <v>238</v>
      </c>
      <c r="B50" s="110" t="s">
        <v>163</v>
      </c>
      <c r="C50" s="133" t="s">
        <v>241</v>
      </c>
      <c r="D50" s="559">
        <v>1636.1</v>
      </c>
      <c r="E50" s="560">
        <v>1636.1</v>
      </c>
    </row>
    <row r="51" spans="1:5" ht="16.05" customHeight="1" x14ac:dyDescent="0.3">
      <c r="A51" s="5" t="s">
        <v>238</v>
      </c>
      <c r="B51" s="110" t="s">
        <v>164</v>
      </c>
      <c r="C51" s="133" t="s">
        <v>239</v>
      </c>
      <c r="D51" s="559">
        <v>40604.800000000003</v>
      </c>
      <c r="E51" s="560">
        <v>40604.800000000003</v>
      </c>
    </row>
    <row r="52" spans="1:5" ht="16.05" customHeight="1" x14ac:dyDescent="0.3">
      <c r="A52" s="6" t="s">
        <v>238</v>
      </c>
      <c r="B52" s="111" t="s">
        <v>165</v>
      </c>
      <c r="C52" s="134" t="s">
        <v>240</v>
      </c>
      <c r="D52" s="561">
        <v>0</v>
      </c>
      <c r="E52" s="562">
        <v>0</v>
      </c>
    </row>
    <row r="53" spans="1:5" ht="16.05" customHeight="1" x14ac:dyDescent="0.3">
      <c r="A53" s="5" t="s">
        <v>244</v>
      </c>
      <c r="B53" s="110" t="s">
        <v>166</v>
      </c>
      <c r="C53" s="133" t="s">
        <v>167</v>
      </c>
      <c r="D53" s="559">
        <v>0</v>
      </c>
      <c r="E53" s="560">
        <v>0</v>
      </c>
    </row>
    <row r="54" spans="1:5" ht="16.05" customHeight="1" x14ac:dyDescent="0.3">
      <c r="A54" s="6" t="s">
        <v>244</v>
      </c>
      <c r="B54" s="111" t="s">
        <v>168</v>
      </c>
      <c r="C54" s="134" t="s">
        <v>169</v>
      </c>
      <c r="D54" s="561">
        <v>-40125944</v>
      </c>
      <c r="E54" s="562">
        <v>-40125944</v>
      </c>
    </row>
    <row r="55" spans="1:5" ht="16.05" customHeight="1" x14ac:dyDescent="0.3">
      <c r="A55" s="5" t="s">
        <v>251</v>
      </c>
      <c r="B55" s="110" t="s">
        <v>170</v>
      </c>
      <c r="C55" s="133" t="s">
        <v>383</v>
      </c>
      <c r="D55" s="559">
        <v>1586826.8</v>
      </c>
      <c r="E55" s="560">
        <v>1586826.8</v>
      </c>
    </row>
    <row r="56" spans="1:5" ht="16.05" customHeight="1" x14ac:dyDescent="0.3">
      <c r="A56" s="5" t="s">
        <v>251</v>
      </c>
      <c r="B56" s="110" t="s">
        <v>171</v>
      </c>
      <c r="C56" s="133" t="s">
        <v>245</v>
      </c>
      <c r="D56" s="559">
        <v>19134265.670000002</v>
      </c>
      <c r="E56" s="560">
        <v>19134265.670000002</v>
      </c>
    </row>
    <row r="57" spans="1:5" ht="16.05" customHeight="1" x14ac:dyDescent="0.3">
      <c r="A57" s="5" t="s">
        <v>251</v>
      </c>
      <c r="B57" s="110" t="s">
        <v>172</v>
      </c>
      <c r="C57" s="133" t="s">
        <v>246</v>
      </c>
      <c r="D57" s="559">
        <v>855978.05</v>
      </c>
      <c r="E57" s="560">
        <v>855978.05</v>
      </c>
    </row>
    <row r="58" spans="1:5" ht="16.05" customHeight="1" x14ac:dyDescent="0.3">
      <c r="A58" s="5" t="s">
        <v>251</v>
      </c>
      <c r="B58" s="110" t="s">
        <v>173</v>
      </c>
      <c r="C58" s="133" t="s">
        <v>247</v>
      </c>
      <c r="D58" s="559">
        <v>0</v>
      </c>
      <c r="E58" s="560">
        <v>0</v>
      </c>
    </row>
    <row r="59" spans="1:5" ht="16.05" customHeight="1" x14ac:dyDescent="0.3">
      <c r="A59" s="8" t="s">
        <v>251</v>
      </c>
      <c r="B59" s="113" t="s">
        <v>174</v>
      </c>
      <c r="C59" s="136" t="s">
        <v>384</v>
      </c>
      <c r="D59" s="565">
        <v>2235821.34</v>
      </c>
      <c r="E59" s="566">
        <v>2235821.34</v>
      </c>
    </row>
    <row r="60" spans="1:5" ht="16.05" customHeight="1" x14ac:dyDescent="0.3">
      <c r="A60" s="5" t="s">
        <v>251</v>
      </c>
      <c r="B60" s="110" t="s">
        <v>175</v>
      </c>
      <c r="C60" s="133" t="s">
        <v>248</v>
      </c>
      <c r="D60" s="559">
        <v>1635968.43</v>
      </c>
      <c r="E60" s="560">
        <v>1635968.43</v>
      </c>
    </row>
    <row r="61" spans="1:5" ht="16.05" customHeight="1" x14ac:dyDescent="0.3">
      <c r="A61" s="5" t="s">
        <v>251</v>
      </c>
      <c r="B61" s="110" t="s">
        <v>176</v>
      </c>
      <c r="C61" s="133" t="s">
        <v>249</v>
      </c>
      <c r="D61" s="559">
        <v>1209179.99</v>
      </c>
      <c r="E61" s="560">
        <v>1209179.99</v>
      </c>
    </row>
    <row r="62" spans="1:5" ht="16.05" customHeight="1" x14ac:dyDescent="0.3">
      <c r="A62" s="7" t="s">
        <v>251</v>
      </c>
      <c r="B62" s="112" t="s">
        <v>177</v>
      </c>
      <c r="C62" s="135" t="s">
        <v>250</v>
      </c>
      <c r="D62" s="563">
        <v>0</v>
      </c>
      <c r="E62" s="564">
        <v>0</v>
      </c>
    </row>
    <row r="63" spans="1:5" ht="16.05" customHeight="1" x14ac:dyDescent="0.3">
      <c r="A63" s="138" t="s">
        <v>251</v>
      </c>
      <c r="B63" s="139" t="s">
        <v>178</v>
      </c>
      <c r="C63" s="140" t="s">
        <v>179</v>
      </c>
      <c r="D63" s="567">
        <v>657795.52</v>
      </c>
      <c r="E63" s="568">
        <v>657795.52</v>
      </c>
    </row>
    <row r="64" spans="1:5" ht="16.05" customHeight="1" thickBot="1" x14ac:dyDescent="0.35">
      <c r="A64" s="9" t="s">
        <v>258</v>
      </c>
      <c r="B64" s="114" t="s">
        <v>313</v>
      </c>
      <c r="C64" s="137" t="s">
        <v>259</v>
      </c>
      <c r="D64" s="569">
        <v>0</v>
      </c>
      <c r="E64" s="570">
        <v>0</v>
      </c>
    </row>
    <row r="65" spans="1:5" x14ac:dyDescent="0.3">
      <c r="A65" s="115"/>
      <c r="B65" s="115"/>
      <c r="C65" s="115"/>
      <c r="D65" s="115"/>
      <c r="E65" s="115"/>
    </row>
    <row r="66" spans="1:5" ht="15" thickBot="1" x14ac:dyDescent="0.35">
      <c r="A66" s="116" t="s">
        <v>286</v>
      </c>
      <c r="B66" s="116"/>
      <c r="C66" s="117"/>
      <c r="D66" s="116"/>
      <c r="E66" s="115"/>
    </row>
    <row r="67" spans="1:5" ht="16.05" customHeight="1" x14ac:dyDescent="0.3">
      <c r="A67" s="143" t="s">
        <v>227</v>
      </c>
      <c r="B67" s="144" t="s">
        <v>285</v>
      </c>
      <c r="C67" s="145" t="s">
        <v>385</v>
      </c>
      <c r="D67" s="571">
        <v>45.190072540000003</v>
      </c>
      <c r="E67" s="141">
        <v>0</v>
      </c>
    </row>
    <row r="68" spans="1:5" ht="16.05" customHeight="1" x14ac:dyDescent="0.3">
      <c r="A68" s="146" t="s">
        <v>227</v>
      </c>
      <c r="B68" s="147" t="s">
        <v>284</v>
      </c>
      <c r="C68" s="148" t="s">
        <v>386</v>
      </c>
      <c r="D68" s="572">
        <v>1.99594395</v>
      </c>
      <c r="E68" s="141">
        <v>0</v>
      </c>
    </row>
    <row r="69" spans="1:5" ht="16.05" customHeight="1" x14ac:dyDescent="0.3">
      <c r="A69" s="146" t="s">
        <v>227</v>
      </c>
      <c r="B69" s="147" t="s">
        <v>283</v>
      </c>
      <c r="C69" s="148" t="s">
        <v>387</v>
      </c>
      <c r="D69" s="573">
        <v>23.1</v>
      </c>
      <c r="E69" s="142">
        <v>0</v>
      </c>
    </row>
    <row r="70" spans="1:5" ht="16.05" customHeight="1" thickBot="1" x14ac:dyDescent="0.35">
      <c r="A70" s="146" t="s">
        <v>227</v>
      </c>
      <c r="B70" s="147" t="s">
        <v>283</v>
      </c>
      <c r="C70" s="148" t="s">
        <v>388</v>
      </c>
      <c r="D70" s="572">
        <f>100-D67-D68-D69</f>
        <v>29.713983509999998</v>
      </c>
      <c r="E70" s="141"/>
    </row>
    <row r="71" spans="1:5" ht="16.05" customHeight="1" thickBot="1" x14ac:dyDescent="0.35">
      <c r="A71" s="149" t="s">
        <v>227</v>
      </c>
      <c r="B71" s="150" t="s">
        <v>252</v>
      </c>
      <c r="C71" s="151" t="s">
        <v>287</v>
      </c>
      <c r="D71" s="574">
        <v>0</v>
      </c>
      <c r="E71" s="558">
        <f>$D$71*MONTH("1. "&amp;$C$3)</f>
        <v>0</v>
      </c>
    </row>
  </sheetData>
  <phoneticPr fontId="20" type="noConversion"/>
  <pageMargins left="0.59055118110236227" right="0.59055118110236227" top="0.59055118110236227" bottom="0.59055118110236227" header="0.31496062992125984" footer="0.31496062992125984"/>
  <pageSetup paperSize="9" scale="70" orientation="landscape" r:id="rId1"/>
  <rowBreaks count="1" manualBreakCount="1">
    <brk id="39" max="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/>
  <dimension ref="A1:G49"/>
  <sheetViews>
    <sheetView showGridLines="0" view="pageBreakPreview" zoomScaleNormal="100" zoomScaleSheetLayoutView="10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E53" sqref="E53"/>
    </sheetView>
  </sheetViews>
  <sheetFormatPr baseColWidth="10" defaultColWidth="11.5546875" defaultRowHeight="13.8" x14ac:dyDescent="0.25"/>
  <cols>
    <col min="1" max="1" width="9.77734375" style="1" customWidth="1" collapsed="1"/>
    <col min="2" max="2" width="8.77734375" style="1" customWidth="1" collapsed="1"/>
    <col min="3" max="3" width="55.77734375" style="1" customWidth="1" collapsed="1"/>
    <col min="4" max="6" width="15.77734375" style="1" customWidth="1" collapsed="1"/>
    <col min="7" max="7" width="60.77734375" style="1" customWidth="1" collapsed="1"/>
    <col min="8" max="8" width="6.5546875" style="1" customWidth="1" collapsed="1"/>
    <col min="9" max="16384" width="11.5546875" style="1" collapsed="1"/>
  </cols>
  <sheetData>
    <row r="1" spans="1:7" ht="22.5" customHeight="1" x14ac:dyDescent="0.25">
      <c r="A1" s="576" t="s">
        <v>317</v>
      </c>
      <c r="F1" s="468">
        <v>46055</v>
      </c>
    </row>
    <row r="2" spans="1:7" x14ac:dyDescent="0.25">
      <c r="A2" s="155"/>
      <c r="B2" s="158" t="s">
        <v>185</v>
      </c>
      <c r="C2" s="164" t="str">
        <f>'Werteliste-BIENE'!$C$2</f>
        <v>Berlin</v>
      </c>
      <c r="G2" s="108"/>
    </row>
    <row r="3" spans="1:7" x14ac:dyDescent="0.25">
      <c r="A3" s="156"/>
      <c r="B3" s="159" t="s">
        <v>186</v>
      </c>
      <c r="C3" s="165" t="str">
        <f>'Werteliste-BIENE'!$C$3</f>
        <v>Januar</v>
      </c>
      <c r="G3" s="507" t="s">
        <v>389</v>
      </c>
    </row>
    <row r="4" spans="1:7" x14ac:dyDescent="0.25">
      <c r="A4" s="157"/>
      <c r="B4" s="160" t="s">
        <v>187</v>
      </c>
      <c r="C4" s="166" t="str">
        <f>'Werteliste-BIENE'!$C$4</f>
        <v>2026</v>
      </c>
      <c r="G4" s="108"/>
    </row>
    <row r="5" spans="1:7" ht="14.4" thickBot="1" x14ac:dyDescent="0.3">
      <c r="A5" s="118"/>
      <c r="B5" s="118"/>
      <c r="C5" s="120"/>
      <c r="D5" s="121"/>
      <c r="E5" s="118"/>
      <c r="F5" s="118"/>
      <c r="G5" s="119"/>
    </row>
    <row r="6" spans="1:7" ht="28.2" thickBot="1" x14ac:dyDescent="0.3">
      <c r="A6" s="109"/>
      <c r="B6" s="3" t="s">
        <v>7</v>
      </c>
      <c r="C6" s="3" t="s">
        <v>200</v>
      </c>
      <c r="D6" s="192" t="s">
        <v>260</v>
      </c>
      <c r="E6" s="127" t="s">
        <v>201</v>
      </c>
      <c r="F6" s="128" t="s">
        <v>202</v>
      </c>
      <c r="G6" s="3" t="s">
        <v>222</v>
      </c>
    </row>
    <row r="7" spans="1:7" ht="17.55" customHeight="1" x14ac:dyDescent="0.25">
      <c r="A7" s="5" t="s">
        <v>216</v>
      </c>
      <c r="B7" s="110" t="s">
        <v>17</v>
      </c>
      <c r="C7" s="129" t="s">
        <v>322</v>
      </c>
      <c r="D7" s="554"/>
      <c r="E7" s="184"/>
      <c r="F7" s="185"/>
      <c r="G7" s="501" t="s">
        <v>296</v>
      </c>
    </row>
    <row r="8" spans="1:7" ht="17.55" customHeight="1" x14ac:dyDescent="0.25">
      <c r="A8" s="5" t="s">
        <v>216</v>
      </c>
      <c r="B8" s="110" t="s">
        <v>21</v>
      </c>
      <c r="C8" s="129" t="s">
        <v>329</v>
      </c>
      <c r="D8" s="554"/>
      <c r="E8" s="184"/>
      <c r="F8" s="185"/>
      <c r="G8" s="501" t="s">
        <v>328</v>
      </c>
    </row>
    <row r="9" spans="1:7" ht="17.55" customHeight="1" x14ac:dyDescent="0.25">
      <c r="A9" s="5" t="s">
        <v>216</v>
      </c>
      <c r="B9" s="110" t="s">
        <v>23</v>
      </c>
      <c r="C9" s="129" t="s">
        <v>205</v>
      </c>
      <c r="D9" s="554"/>
      <c r="E9" s="184">
        <v>44544.59</v>
      </c>
      <c r="F9" s="185">
        <v>44544.59</v>
      </c>
      <c r="G9" s="501" t="s">
        <v>331</v>
      </c>
    </row>
    <row r="10" spans="1:7" ht="17.55" customHeight="1" x14ac:dyDescent="0.25">
      <c r="A10" s="5" t="s">
        <v>216</v>
      </c>
      <c r="B10" s="110" t="s">
        <v>25</v>
      </c>
      <c r="C10" s="129" t="s">
        <v>206</v>
      </c>
      <c r="D10" s="554"/>
      <c r="E10" s="184">
        <v>0</v>
      </c>
      <c r="F10" s="185">
        <v>0</v>
      </c>
      <c r="G10" s="501" t="s">
        <v>331</v>
      </c>
    </row>
    <row r="11" spans="1:7" ht="17.55" customHeight="1" x14ac:dyDescent="0.25">
      <c r="A11" s="5" t="s">
        <v>216</v>
      </c>
      <c r="B11" s="110" t="s">
        <v>26</v>
      </c>
      <c r="C11" s="129" t="s">
        <v>207</v>
      </c>
      <c r="D11" s="554"/>
      <c r="E11" s="184">
        <v>596445.98</v>
      </c>
      <c r="F11" s="185">
        <v>596445.98</v>
      </c>
      <c r="G11" s="501" t="s">
        <v>332</v>
      </c>
    </row>
    <row r="12" spans="1:7" ht="17.55" customHeight="1" x14ac:dyDescent="0.25">
      <c r="A12" s="5" t="s">
        <v>216</v>
      </c>
      <c r="B12" s="110" t="s">
        <v>261</v>
      </c>
      <c r="C12" s="129" t="s">
        <v>214</v>
      </c>
      <c r="D12" s="554"/>
      <c r="E12" s="184"/>
      <c r="F12" s="185"/>
      <c r="G12" s="501" t="s">
        <v>332</v>
      </c>
    </row>
    <row r="13" spans="1:7" ht="17.55" customHeight="1" x14ac:dyDescent="0.25">
      <c r="A13" s="6" t="s">
        <v>216</v>
      </c>
      <c r="B13" s="111" t="s">
        <v>30</v>
      </c>
      <c r="C13" s="130" t="s">
        <v>208</v>
      </c>
      <c r="D13" s="555"/>
      <c r="E13" s="186">
        <v>-163922107.95875001</v>
      </c>
      <c r="F13" s="187">
        <v>-163922107.95875001</v>
      </c>
      <c r="G13" s="502" t="s">
        <v>334</v>
      </c>
    </row>
    <row r="14" spans="1:7" ht="17.55" customHeight="1" x14ac:dyDescent="0.25">
      <c r="A14" s="5" t="s">
        <v>217</v>
      </c>
      <c r="B14" s="110" t="s">
        <v>46</v>
      </c>
      <c r="C14" s="129" t="s">
        <v>344</v>
      </c>
      <c r="D14" s="554"/>
      <c r="E14" s="184">
        <v>364027.82</v>
      </c>
      <c r="F14" s="185">
        <v>364027.82</v>
      </c>
      <c r="G14" s="501" t="s">
        <v>333</v>
      </c>
    </row>
    <row r="15" spans="1:7" ht="17.55" customHeight="1" x14ac:dyDescent="0.25">
      <c r="A15" s="5" t="s">
        <v>217</v>
      </c>
      <c r="B15" s="110" t="s">
        <v>47</v>
      </c>
      <c r="C15" s="129" t="s">
        <v>214</v>
      </c>
      <c r="D15" s="554"/>
      <c r="E15" s="184">
        <v>0</v>
      </c>
      <c r="F15" s="185">
        <v>0</v>
      </c>
      <c r="G15" s="501" t="s">
        <v>333</v>
      </c>
    </row>
    <row r="16" spans="1:7" ht="17.55" customHeight="1" x14ac:dyDescent="0.25">
      <c r="A16" s="5" t="s">
        <v>217</v>
      </c>
      <c r="B16" s="110" t="s">
        <v>50</v>
      </c>
      <c r="C16" s="129" t="s">
        <v>370</v>
      </c>
      <c r="D16" s="554"/>
      <c r="E16" s="184">
        <v>0</v>
      </c>
      <c r="F16" s="185">
        <v>0</v>
      </c>
      <c r="G16" s="501" t="s">
        <v>332</v>
      </c>
    </row>
    <row r="17" spans="1:7" ht="17.55" customHeight="1" x14ac:dyDescent="0.25">
      <c r="A17" s="6" t="s">
        <v>217</v>
      </c>
      <c r="B17" s="111" t="s">
        <v>51</v>
      </c>
      <c r="C17" s="130" t="s">
        <v>215</v>
      </c>
      <c r="D17" s="555"/>
      <c r="E17" s="186">
        <v>150.76</v>
      </c>
      <c r="F17" s="187">
        <v>150.76</v>
      </c>
      <c r="G17" s="502" t="s">
        <v>331</v>
      </c>
    </row>
    <row r="18" spans="1:7" ht="17.55" customHeight="1" x14ac:dyDescent="0.25">
      <c r="A18" s="5" t="s">
        <v>218</v>
      </c>
      <c r="B18" s="110" t="s">
        <v>60</v>
      </c>
      <c r="C18" s="129" t="s">
        <v>378</v>
      </c>
      <c r="D18" s="554"/>
      <c r="E18" s="184">
        <v>5031.0649999999996</v>
      </c>
      <c r="F18" s="185">
        <v>5031.0649999999996</v>
      </c>
      <c r="G18" s="501" t="s">
        <v>332</v>
      </c>
    </row>
    <row r="19" spans="1:7" ht="17.55" customHeight="1" x14ac:dyDescent="0.25">
      <c r="A19" s="6" t="s">
        <v>218</v>
      </c>
      <c r="B19" s="111" t="s">
        <v>61</v>
      </c>
      <c r="C19" s="130" t="s">
        <v>221</v>
      </c>
      <c r="D19" s="555"/>
      <c r="E19" s="186">
        <v>-2972168.12</v>
      </c>
      <c r="F19" s="187">
        <v>-2972168.12</v>
      </c>
      <c r="G19" s="502" t="s">
        <v>331</v>
      </c>
    </row>
    <row r="20" spans="1:7" ht="17.55" customHeight="1" x14ac:dyDescent="0.25">
      <c r="A20" s="6" t="s">
        <v>219</v>
      </c>
      <c r="B20" s="111" t="s">
        <v>70</v>
      </c>
      <c r="C20" s="130" t="s">
        <v>223</v>
      </c>
      <c r="D20" s="555"/>
      <c r="E20" s="186">
        <v>-81949706.283902332</v>
      </c>
      <c r="F20" s="187">
        <v>-81949706.283902332</v>
      </c>
      <c r="G20" s="502" t="s">
        <v>334</v>
      </c>
    </row>
    <row r="21" spans="1:7" ht="17.55" customHeight="1" x14ac:dyDescent="0.25">
      <c r="A21" s="5" t="s">
        <v>220</v>
      </c>
      <c r="B21" s="110" t="s">
        <v>82</v>
      </c>
      <c r="C21" s="129" t="s">
        <v>370</v>
      </c>
      <c r="D21" s="554"/>
      <c r="E21" s="184">
        <v>0</v>
      </c>
      <c r="F21" s="185">
        <v>0</v>
      </c>
      <c r="G21" s="501" t="s">
        <v>332</v>
      </c>
    </row>
    <row r="22" spans="1:7" ht="17.55" customHeight="1" x14ac:dyDescent="0.25">
      <c r="A22" s="5" t="s">
        <v>220</v>
      </c>
      <c r="B22" s="110" t="s">
        <v>83</v>
      </c>
      <c r="C22" s="129" t="s">
        <v>226</v>
      </c>
      <c r="D22" s="554"/>
      <c r="E22" s="184">
        <v>0</v>
      </c>
      <c r="F22" s="185">
        <v>0</v>
      </c>
      <c r="G22" s="501" t="s">
        <v>331</v>
      </c>
    </row>
    <row r="23" spans="1:7" ht="17.55" customHeight="1" x14ac:dyDescent="0.25">
      <c r="A23" s="6" t="s">
        <v>220</v>
      </c>
      <c r="B23" s="111" t="s">
        <v>87</v>
      </c>
      <c r="C23" s="130" t="s">
        <v>229</v>
      </c>
      <c r="D23" s="555"/>
      <c r="E23" s="186">
        <v>-26851972</v>
      </c>
      <c r="F23" s="187">
        <v>-26851972</v>
      </c>
      <c r="G23" s="502" t="s">
        <v>334</v>
      </c>
    </row>
    <row r="24" spans="1:7" ht="28.5" customHeight="1" x14ac:dyDescent="0.25">
      <c r="A24" s="123" t="s">
        <v>227</v>
      </c>
      <c r="B24" s="124" t="s">
        <v>253</v>
      </c>
      <c r="C24" s="131" t="s">
        <v>290</v>
      </c>
      <c r="D24" s="557"/>
      <c r="E24" s="188">
        <v>0</v>
      </c>
      <c r="F24" s="189">
        <v>0</v>
      </c>
      <c r="G24" s="503" t="s">
        <v>292</v>
      </c>
    </row>
    <row r="25" spans="1:7" ht="17.55" customHeight="1" x14ac:dyDescent="0.25">
      <c r="A25" s="5" t="s">
        <v>227</v>
      </c>
      <c r="B25" s="110" t="s">
        <v>254</v>
      </c>
      <c r="C25" s="129" t="s">
        <v>350</v>
      </c>
      <c r="D25" s="554"/>
      <c r="E25" s="184">
        <v>40004849.807339124</v>
      </c>
      <c r="F25" s="185">
        <v>40004849.807339124</v>
      </c>
      <c r="G25" s="504" t="s">
        <v>335</v>
      </c>
    </row>
    <row r="26" spans="1:7" ht="17.55" customHeight="1" x14ac:dyDescent="0.25">
      <c r="A26" s="5" t="s">
        <v>227</v>
      </c>
      <c r="B26" s="110" t="s">
        <v>288</v>
      </c>
      <c r="C26" s="129" t="s">
        <v>293</v>
      </c>
      <c r="D26" s="554"/>
      <c r="E26" s="184">
        <v>133967227.74225523</v>
      </c>
      <c r="F26" s="185">
        <v>133967227.74225523</v>
      </c>
      <c r="G26" s="504" t="s">
        <v>294</v>
      </c>
    </row>
    <row r="27" spans="1:7" ht="17.55" customHeight="1" x14ac:dyDescent="0.25">
      <c r="A27" s="5" t="s">
        <v>227</v>
      </c>
      <c r="B27" s="110" t="s">
        <v>255</v>
      </c>
      <c r="C27" s="129" t="s">
        <v>351</v>
      </c>
      <c r="D27" s="554"/>
      <c r="E27" s="184">
        <v>14063541.044000002</v>
      </c>
      <c r="F27" s="185">
        <v>14063541.044000002</v>
      </c>
      <c r="G27" s="504" t="s">
        <v>335</v>
      </c>
    </row>
    <row r="28" spans="1:7" ht="17.55" customHeight="1" x14ac:dyDescent="0.25">
      <c r="A28" s="6" t="s">
        <v>227</v>
      </c>
      <c r="B28" s="111" t="s">
        <v>289</v>
      </c>
      <c r="C28" s="130" t="s">
        <v>291</v>
      </c>
      <c r="D28" s="555"/>
      <c r="E28" s="186">
        <v>2550921.9615063928</v>
      </c>
      <c r="F28" s="187">
        <v>2550921.9615063928</v>
      </c>
      <c r="G28" s="505" t="s">
        <v>295</v>
      </c>
    </row>
    <row r="29" spans="1:7" ht="17.55" customHeight="1" x14ac:dyDescent="0.25">
      <c r="A29" s="5" t="s">
        <v>230</v>
      </c>
      <c r="B29" s="110" t="s">
        <v>269</v>
      </c>
      <c r="C29" s="129" t="s">
        <v>320</v>
      </c>
      <c r="D29" s="554"/>
      <c r="E29" s="184">
        <v>0</v>
      </c>
      <c r="F29" s="185">
        <v>0</v>
      </c>
      <c r="G29" s="504" t="s">
        <v>305</v>
      </c>
    </row>
    <row r="30" spans="1:7" ht="17.55" customHeight="1" x14ac:dyDescent="0.25">
      <c r="A30" s="5" t="s">
        <v>230</v>
      </c>
      <c r="B30" s="110" t="s">
        <v>302</v>
      </c>
      <c r="C30" s="129" t="s">
        <v>231</v>
      </c>
      <c r="D30" s="554"/>
      <c r="E30" s="184">
        <v>0</v>
      </c>
      <c r="F30" s="185">
        <v>0</v>
      </c>
      <c r="G30" s="504" t="s">
        <v>305</v>
      </c>
    </row>
    <row r="31" spans="1:7" ht="17.55" customHeight="1" x14ac:dyDescent="0.25">
      <c r="A31" s="6" t="s">
        <v>230</v>
      </c>
      <c r="B31" s="111" t="s">
        <v>303</v>
      </c>
      <c r="C31" s="130" t="s">
        <v>232</v>
      </c>
      <c r="D31" s="555"/>
      <c r="E31" s="186">
        <v>0</v>
      </c>
      <c r="F31" s="187">
        <v>0</v>
      </c>
      <c r="G31" s="505" t="s">
        <v>305</v>
      </c>
    </row>
    <row r="32" spans="1:7" ht="17.55" customHeight="1" x14ac:dyDescent="0.25">
      <c r="A32" s="5" t="s">
        <v>230</v>
      </c>
      <c r="B32" s="110" t="s">
        <v>182</v>
      </c>
      <c r="C32" s="129" t="s">
        <v>193</v>
      </c>
      <c r="D32" s="554"/>
      <c r="E32" s="184"/>
      <c r="F32" s="185"/>
      <c r="G32" s="504" t="s">
        <v>305</v>
      </c>
    </row>
    <row r="33" spans="1:7" ht="17.55" customHeight="1" x14ac:dyDescent="0.25">
      <c r="A33" s="6" t="s">
        <v>230</v>
      </c>
      <c r="B33" s="111" t="s">
        <v>183</v>
      </c>
      <c r="C33" s="130" t="s">
        <v>194</v>
      </c>
      <c r="D33" s="555"/>
      <c r="E33" s="186"/>
      <c r="F33" s="187"/>
      <c r="G33" s="505" t="s">
        <v>305</v>
      </c>
    </row>
    <row r="34" spans="1:7" ht="17.55" customHeight="1" x14ac:dyDescent="0.25">
      <c r="A34" s="5" t="s">
        <v>326</v>
      </c>
      <c r="B34" s="110" t="s">
        <v>110</v>
      </c>
      <c r="C34" s="129" t="s">
        <v>327</v>
      </c>
      <c r="D34" s="554"/>
      <c r="E34" s="184"/>
      <c r="F34" s="185"/>
      <c r="G34" s="504" t="s">
        <v>305</v>
      </c>
    </row>
    <row r="35" spans="1:7" s="454" customFormat="1" ht="17.55" customHeight="1" x14ac:dyDescent="0.25">
      <c r="A35" s="5" t="s">
        <v>270</v>
      </c>
      <c r="B35" s="110" t="s">
        <v>113</v>
      </c>
      <c r="C35" s="129" t="s">
        <v>323</v>
      </c>
      <c r="D35" s="554"/>
      <c r="E35" s="184"/>
      <c r="F35" s="185"/>
      <c r="G35" s="504" t="s">
        <v>300</v>
      </c>
    </row>
    <row r="36" spans="1:7" s="454" customFormat="1" ht="17.55" customHeight="1" x14ac:dyDescent="0.25">
      <c r="A36" s="5" t="s">
        <v>271</v>
      </c>
      <c r="B36" s="110" t="s">
        <v>375</v>
      </c>
      <c r="C36" s="129" t="s">
        <v>324</v>
      </c>
      <c r="D36" s="554"/>
      <c r="E36" s="184">
        <v>139402.72</v>
      </c>
      <c r="F36" s="185">
        <v>139402.72</v>
      </c>
      <c r="G36" s="504" t="s">
        <v>299</v>
      </c>
    </row>
    <row r="37" spans="1:7" s="454" customFormat="1" ht="17.55" customHeight="1" x14ac:dyDescent="0.25">
      <c r="A37" s="5" t="s">
        <v>271</v>
      </c>
      <c r="B37" s="110" t="s">
        <v>373</v>
      </c>
      <c r="C37" s="129" t="s">
        <v>399</v>
      </c>
      <c r="D37" s="554"/>
      <c r="E37" s="184"/>
      <c r="F37" s="185"/>
      <c r="G37" s="504" t="s">
        <v>395</v>
      </c>
    </row>
    <row r="38" spans="1:7" s="454" customFormat="1" ht="16.95" customHeight="1" x14ac:dyDescent="0.25">
      <c r="A38" s="5" t="s">
        <v>271</v>
      </c>
      <c r="B38" s="110" t="s">
        <v>394</v>
      </c>
      <c r="C38" s="129" t="s">
        <v>374</v>
      </c>
      <c r="D38" s="554"/>
      <c r="E38" s="184">
        <v>0</v>
      </c>
      <c r="F38" s="185">
        <v>0</v>
      </c>
      <c r="G38" s="504" t="s">
        <v>336</v>
      </c>
    </row>
    <row r="39" spans="1:7" s="454" customFormat="1" ht="17.55" customHeight="1" x14ac:dyDescent="0.25">
      <c r="A39" s="5" t="s">
        <v>233</v>
      </c>
      <c r="B39" s="110" t="s">
        <v>127</v>
      </c>
      <c r="C39" s="129" t="s">
        <v>353</v>
      </c>
      <c r="D39" s="554"/>
      <c r="E39" s="184">
        <v>0</v>
      </c>
      <c r="F39" s="185">
        <v>0</v>
      </c>
      <c r="G39" s="504" t="s">
        <v>336</v>
      </c>
    </row>
    <row r="40" spans="1:7" s="454" customFormat="1" ht="17.55" customHeight="1" x14ac:dyDescent="0.25">
      <c r="A40" s="5" t="s">
        <v>233</v>
      </c>
      <c r="B40" s="110" t="s">
        <v>357</v>
      </c>
      <c r="C40" s="129" t="s">
        <v>358</v>
      </c>
      <c r="D40" s="554"/>
      <c r="E40" s="184">
        <v>0</v>
      </c>
      <c r="F40" s="185">
        <v>0</v>
      </c>
      <c r="G40" s="504" t="s">
        <v>336</v>
      </c>
    </row>
    <row r="41" spans="1:7" s="454" customFormat="1" ht="17.55" customHeight="1" x14ac:dyDescent="0.25">
      <c r="A41" s="5" t="s">
        <v>233</v>
      </c>
      <c r="B41" s="110" t="s">
        <v>363</v>
      </c>
      <c r="C41" s="129" t="s">
        <v>364</v>
      </c>
      <c r="D41" s="554"/>
      <c r="E41" s="184">
        <v>0</v>
      </c>
      <c r="F41" s="185">
        <v>0</v>
      </c>
      <c r="G41" s="504" t="s">
        <v>336</v>
      </c>
    </row>
    <row r="42" spans="1:7" ht="17.55" customHeight="1" x14ac:dyDescent="0.25">
      <c r="A42" s="5" t="s">
        <v>233</v>
      </c>
      <c r="B42" s="122" t="s">
        <v>195</v>
      </c>
      <c r="C42" s="129" t="s">
        <v>235</v>
      </c>
      <c r="D42" s="554"/>
      <c r="E42" s="184">
        <v>1230491.6200000001</v>
      </c>
      <c r="F42" s="185">
        <v>1230491.6200000001</v>
      </c>
      <c r="G42" s="501" t="s">
        <v>337</v>
      </c>
    </row>
    <row r="43" spans="1:7" ht="17.55" customHeight="1" x14ac:dyDescent="0.25">
      <c r="A43" s="5" t="s">
        <v>233</v>
      </c>
      <c r="B43" s="110" t="s">
        <v>196</v>
      </c>
      <c r="C43" s="129" t="s">
        <v>236</v>
      </c>
      <c r="D43" s="554"/>
      <c r="E43" s="184">
        <v>0</v>
      </c>
      <c r="F43" s="185">
        <v>0</v>
      </c>
      <c r="G43" s="501" t="s">
        <v>337</v>
      </c>
    </row>
    <row r="44" spans="1:7" ht="17.55" customHeight="1" x14ac:dyDescent="0.25">
      <c r="A44" s="5" t="s">
        <v>233</v>
      </c>
      <c r="B44" s="122" t="s">
        <v>131</v>
      </c>
      <c r="C44" s="129" t="s">
        <v>132</v>
      </c>
      <c r="D44" s="554"/>
      <c r="E44" s="184">
        <v>874187.4</v>
      </c>
      <c r="F44" s="185">
        <v>874187.4</v>
      </c>
      <c r="G44" s="501" t="s">
        <v>337</v>
      </c>
    </row>
    <row r="45" spans="1:7" s="454" customFormat="1" ht="17.55" customHeight="1" x14ac:dyDescent="0.25">
      <c r="A45" s="6" t="s">
        <v>233</v>
      </c>
      <c r="B45" s="577" t="s">
        <v>392</v>
      </c>
      <c r="C45" s="130" t="s">
        <v>391</v>
      </c>
      <c r="D45" s="555"/>
      <c r="E45" s="186"/>
      <c r="F45" s="187"/>
      <c r="G45" s="502" t="s">
        <v>337</v>
      </c>
    </row>
    <row r="46" spans="1:7" ht="17.55" customHeight="1" x14ac:dyDescent="0.25">
      <c r="A46" s="5" t="s">
        <v>379</v>
      </c>
      <c r="B46" s="110" t="s">
        <v>150</v>
      </c>
      <c r="C46" s="129" t="s">
        <v>325</v>
      </c>
      <c r="D46" s="554"/>
      <c r="E46" s="184"/>
      <c r="F46" s="185"/>
      <c r="G46" s="504" t="s">
        <v>301</v>
      </c>
    </row>
    <row r="47" spans="1:7" ht="17.55" customHeight="1" x14ac:dyDescent="0.25">
      <c r="A47" s="5" t="s">
        <v>379</v>
      </c>
      <c r="B47" s="110" t="s">
        <v>153</v>
      </c>
      <c r="C47" s="129" t="s">
        <v>154</v>
      </c>
      <c r="D47" s="554"/>
      <c r="E47" s="184"/>
      <c r="F47" s="185"/>
      <c r="G47" s="501" t="s">
        <v>337</v>
      </c>
    </row>
    <row r="48" spans="1:7" ht="17.55" customHeight="1" x14ac:dyDescent="0.25">
      <c r="A48" s="5" t="s">
        <v>379</v>
      </c>
      <c r="B48" s="110" t="s">
        <v>156</v>
      </c>
      <c r="C48" s="129" t="s">
        <v>157</v>
      </c>
      <c r="D48" s="554"/>
      <c r="E48" s="184"/>
      <c r="F48" s="185"/>
      <c r="G48" s="504" t="s">
        <v>305</v>
      </c>
    </row>
    <row r="49" spans="1:7" ht="17.55" customHeight="1" thickBot="1" x14ac:dyDescent="0.3">
      <c r="A49" s="9" t="s">
        <v>258</v>
      </c>
      <c r="B49" s="114" t="s">
        <v>268</v>
      </c>
      <c r="C49" s="132" t="str">
        <f>IF($C$2="Bayern","BY - Bereinigung um Kreiszuschlag GrESt",IF($C$2="Niedersachsen","NI - Gewerbesteuer Offshore",IF($C$2="Mecklenburg-Vorpommern","MV - Gewerbesteuer Offshore und sonstige Korrekturen","keine Korrekturposition")))</f>
        <v>keine Korrekturposition</v>
      </c>
      <c r="D49" s="556"/>
      <c r="E49" s="190"/>
      <c r="F49" s="191"/>
      <c r="G49" s="506" t="s">
        <v>338</v>
      </c>
    </row>
  </sheetData>
  <sheetProtection algorithmName="SHA-512" hashValue="1dhB98UtgNZbP4GPs3LMDtrkR7G5w4fm7nQEO5dpWz8XB6d01p7qKbE2IZn/l/SxEofA8qzQ2B0xQBEGXx3oeA==" saltValue="WOoeu5sdWvd/1M7li3CmTA==" spinCount="100000" sheet="1" objects="1" scenarios="1"/>
  <phoneticPr fontId="20" type="noConversion"/>
  <pageMargins left="0.59055118110236227" right="0.59055118110236227" top="0.59055118110236227" bottom="0.59055118110236227" header="0" footer="0"/>
  <pageSetup paperSize="9" scale="70" orientation="landscape" r:id="rId1"/>
  <rowBreaks count="1" manualBreakCount="1">
    <brk id="33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6</vt:i4>
      </vt:variant>
    </vt:vector>
  </HeadingPairs>
  <TitlesOfParts>
    <vt:vector size="9" baseType="lpstr">
      <vt:lpstr>D2-Meldung</vt:lpstr>
      <vt:lpstr>Werteliste-BIENE</vt:lpstr>
      <vt:lpstr>Werteliste-manuell</vt:lpstr>
      <vt:lpstr>'D2-Meldung'!Druckbereich</vt:lpstr>
      <vt:lpstr>'Werteliste-BIENE'!Druckbereich</vt:lpstr>
      <vt:lpstr>'Werteliste-manuell'!Druckbereich</vt:lpstr>
      <vt:lpstr>'D2-Meldung'!Drucktitel</vt:lpstr>
      <vt:lpstr>'Werteliste-BIENE'!Drucktitel</vt:lpstr>
      <vt:lpstr>'Werteliste-manuell'!Drucktitel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Jürgen Wixforth</dc:creator>
  <cp:keywords>BIENE-Kassenabschluss Version: 25.0.0.1</cp:keywords>
  <cp:lastModifiedBy>Bohm, Christian</cp:lastModifiedBy>
  <cp:lastPrinted>2023-01-12T10:59:13Z</cp:lastPrinted>
  <dcterms:created xsi:type="dcterms:W3CDTF">2019-08-21T09:16:07Z</dcterms:created>
  <dcterms:modified xsi:type="dcterms:W3CDTF">2026-02-02T08:11:17Z</dcterms:modified>
  <cp:contentStatus>220215</cp:contentStatus>
</cp:coreProperties>
</file>