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4\D2 BIENE\"/>
    </mc:Choice>
  </mc:AlternateContent>
  <bookViews>
    <workbookView xWindow="0" yWindow="0" windowWidth="28800" windowHeight="12300" tabRatio="743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<sst xmlns="http://schemas.openxmlformats.org/spreadsheetml/2006/main" count="711" uniqueCount="403">
  <si>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</si>
  <si>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</si>
  <si>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</si>
  <si>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</si>
  <si>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</si>
  <si>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</si>
  <si>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</si>
  <si>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</si>
  <si>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</si>
  <si>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</si>
  <si>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</si>
  <si>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</si>
  <si>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</si>
  <si>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</si>
  <si>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</si>
  <si>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</si>
  <si>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</si>
  <si>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</si>
  <si>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</si>
  <si>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</si>
  <si>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</si>
  <si>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</si>
  <si>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</si>
  <si>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</si>
  <si>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</si>
  <si>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</si>
  <si>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</si>
  <si>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</si>
  <si>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</si>
  <si>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</si>
  <si>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</si>
  <si>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</si>
  <si>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</si>
  <si>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</si>
  <si>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</si>
  <si>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</si>
  <si>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</si>
  <si>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</si>
  <si>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</si>
  <si>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</si>
  <si>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</si>
  <si>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</si>
  <si>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</si>
  <si>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</si>
  <si>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</si>
  <si>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</si>
  <si>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</si>
  <si>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</si>
  <si>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</si>
  <si>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</si>
  <si>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</si>
  <si>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</si>
  <si>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</si>
  <si>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</si>
  <si>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</si>
  <si>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</si>
  <si>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</si>
  <si>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</si>
  <si>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</si>
  <si>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</si>
  <si>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</si>
  <si>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</si>
  <si>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</si>
  <si>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</si>
  <si>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</si>
  <si>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</si>
  <si>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</si>
  <si>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</si>
  <si>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</si>
  <si>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</si>
  <si>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</si>
  <si>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</si>
  <si>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</si>
  <si>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</si>
  <si>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</si>
  <si>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</si>
  <si>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</si>
  <si>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</si>
  <si>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</si>
  <si>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</si>
  <si>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</si>
  <si>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</si>
  <si>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</si>
  <si>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</si>
  <si>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</si>
  <si>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</si>
  <si>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</si>
  <si>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</si>
  <si>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</si>
  <si>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</si>
  <si>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</si>
  <si>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</si>
  <si>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</si>
  <si>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</si>
  <si>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</si>
  <si>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</si>
  <si>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</si>
  <si>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</si>
  <si>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</si>
  <si>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</si>
  <si>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</si>
  <si>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</si>
  <si>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</si>
  <si>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</si>
  <si>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</si>
  <si>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</si>
  <si>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</si>
  <si>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</si>
  <si>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</si>
  <si>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</si>
  <si>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</si>
  <si>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</si>
  <si>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</si>
  <si>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</si>
  <si>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</si>
  <si>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</si>
  <si>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</si>
  <si>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</si>
  <si>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</si>
  <si>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</si>
  <si>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</si>
  <si>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</si>
  <si>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</si>
  <si>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</si>
  <si>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</si>
  <si>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</si>
  <si>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</si>
  <si>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</si>
  <si>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</si>
  <si>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</si>
  <si>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</si>
  <si>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</si>
  <si>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</si>
  <si>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</si>
  <si>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</si>
  <si>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</si>
  <si>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</si>
  <si>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</si>
  <si>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</si>
  <si>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</si>
  <si>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</si>
  <si>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</si>
  <si>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</si>
  <si>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</si>
  <si>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</si>
  <si>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</si>
  <si>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</si>
  <si>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</si>
  <si>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</si>
  <si>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</si>
  <si>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</si>
  <si>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</si>
  <si>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</si>
  <si>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</si>
  <si>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</si>
  <si>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</si>
  <si>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</si>
  <si>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</si>
  <si>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</si>
  <si>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</si>
  <si>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</si>
  <si>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</si>
  <si>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</si>
  <si>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</si>
  <si>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</si>
  <si>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</si>
  <si>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</si>
  <si>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</si>
  <si>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</si>
  <si>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</si>
  <si>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</si>
  <si>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</si>
  <si>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</si>
  <si>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</si>
  <si>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</si>
  <si>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</si>
  <si>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</si>
  <si>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</si>
  <si>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</si>
  <si>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</si>
  <si>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</si>
  <si>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</si>
  <si>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</si>
  <si>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</si>
  <si>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</si>
  <si>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</si>
  <si>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</si>
  <si>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</si>
  <si>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</si>
  <si>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</si>
  <si>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</si>
  <si>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</si>
  <si>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</si>
  <si>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</si>
  <si>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</si>
  <si>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</si>
  <si>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</si>
  <si>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</si>
  <si>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</si>
  <si>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</si>
  <si>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</si>
  <si>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</si>
  <si>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</si>
  <si>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</si>
  <si>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</si>
  <si>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</si>
  <si>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</si>
  <si>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</si>
  <si>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</si>
  <si>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</si>
  <si>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</si>
  <si>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</si>
  <si>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</si>
  <si>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</si>
  <si>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</si>
  <si>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</si>
  <si>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</si>
  <si>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</si>
  <si>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</si>
  <si>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</si>
  <si>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</si>
  <si>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</si>
  <si>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</si>
  <si>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</si>
  <si>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</si>
  <si>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</si>
  <si>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</si>
  <si>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</si>
  <si>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</si>
  <si>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</si>
  <si>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</si>
  <si>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</si>
  <si>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</si>
  <si>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</si>
  <si>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</si>
  <si>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</si>
  <si>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</si>
  <si>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</si>
  <si>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</si>
  <si>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</si>
  <si>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</si>
  <si>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</si>
  <si>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</si>
  <si>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</si>
  <si>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</si>
  <si>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</si>
  <si>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</si>
  <si>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</si>
  <si>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</si>
  <si>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</si>
  <si>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</si>
  <si>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</si>
  <si>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</si>
  <si>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</si>
  <si>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</si>
  <si>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</si>
  <si>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</si>
  <si>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</si>
  <si>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</si>
  <si>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</si>
  <si>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</si>
  <si>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</si>
  <si>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</si>
  <si>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</si>
  <si>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</si>
  <si>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</si>
  <si>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</si>
  <si>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</si>
  <si>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</si>
  <si>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</si>
  <si>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</si>
  <si>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</si>
  <si>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</si>
  <si>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</si>
  <si>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</si>
  <si>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</si>
  <si>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</si>
  <si>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</si>
  <si>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</si>
  <si>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</si>
  <si>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</si>
  <si>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</si>
  <si>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</si>
  <si>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</si>
  <si>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</si>
  <si>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</si>
  <si>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</si>
  <si>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</si>
  <si>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</si>
  <si>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</si>
  <si>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</si>
  <si>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</si>
  <si>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</si>
  <si>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</si>
  <si>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</si>
  <si>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</si>
  <si>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</si>
  <si>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</si>
  <si>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</si>
  <si>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</si>
  <si>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</si>
  <si>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</si>
  <si>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</si>
  <si>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</si>
  <si>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</si>
  <si>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</si>
  <si>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</si>
  <si>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</si>
  <si>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</si>
  <si>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</si>
  <si>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</si>
  <si>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</si>
  <si>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</si>
  <si>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</si>
  <si>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</si>
  <si>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</si>
  <si>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</si>
  <si>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</si>
  <si>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</si>
  <si>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</si>
  <si>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</si>
  <si>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</si>
  <si>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</si>
  <si>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</si>
  <si>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</si>
  <si>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</si>
  <si>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</si>
  <si>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</si>
  <si>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</si>
  <si>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</si>
  <si>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</si>
  <si>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</si>
  <si>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</si>
  <si>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</si>
  <si>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</si>
  <si>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</si>
  <si>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</si>
  <si>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</si>
  <si>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</si>
  <si>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</si>
  <si>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</si>
  <si>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</si>
  <si>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</si>
  <si>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</si>
  <si>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</si>
  <si>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</si>
  <si>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</si>
  <si>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</si>
  <si>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</si>
  <si>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</si>
  <si>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</si>
  <si>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</si>
  <si>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</si>
  <si>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</si>
  <si>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</si>
  <si>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</si>
  <si>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</si>
  <si>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</si>
  <si>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</si>
  <si>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</si>
  <si>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</si>
  <si>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</si>
  <si>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</si>
  <si>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</si>
  <si>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</si>
  <si>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</si>
  <si>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</si>
  <si>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</si>
  <si>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</si>
  <si>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</si>
  <si>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</si>
  <si>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</si>
  <si>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</si>
  <si>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</si>
  <si>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</si>
  <si>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</si>
  <si>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</si>
  <si>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</si>
  <si>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</si>
  <si>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</si>
  <si>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</si>
  <si>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</si>
  <si>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</si>
  <si>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</si>
  <si>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</si>
  <si>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</si>
  <si>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</si>
  <si>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</si>
  <si>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</si>
  <si>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</si>
  <si>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</si>
  <si>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</si>
  <si>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</si>
  <si>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</si>
  <si>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</si>
  <si>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</si>
  <si>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</si>
  <si>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</si>
  <si>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</si>
  <si>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</si>
  <si>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</si>
  <si>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Juni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</si>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</sst>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8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5" fontId="11" fillId="2" borderId="26" xfId="0" applyNumberFormat="1" applyFont="1" applyFill="1" applyBorder="1" applyAlignment="1">
      <alignment vertical="center"/>
    </xf>
    <xf numFmtId="165" fontId="11" fillId="2" borderId="27" xfId="0" applyNumberFormat="1" applyFont="1" applyFill="1" applyBorder="1" applyAlignment="1">
      <alignment vertical="center"/>
    </xf>
    <xf numFmtId="165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vertical="center"/>
    </xf>
    <xf numFmtId="165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5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6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6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6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6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6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6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6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6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6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6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6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6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6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6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6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6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8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7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7" fontId="12" fillId="0" borderId="124" xfId="0" applyNumberFormat="1" applyFont="1" applyFill="1" applyBorder="1" applyAlignment="1" applyProtection="1">
      <alignment vertical="center"/>
    </xf>
    <xf numFmtId="169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8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2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K109" activeCellId="1" sqref="H109 K109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45474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Juni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Juni</v>
      </c>
      <c r="E12" s="59" t="s">
        <v>198</v>
      </c>
      <c r="F12" s="60"/>
      <c r="G12" s="58" t="str">
        <f>J5</f>
        <v>Juni</v>
      </c>
      <c r="H12" s="59" t="s">
        <v>198</v>
      </c>
      <c r="I12" s="60"/>
      <c r="J12" s="58" t="str">
        <f>J5</f>
        <v>Juni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1257007438.6299999</v>
      </c>
      <c r="E16" s="96">
        <f>SUM(E17:E19)</f>
        <v>7789575541.96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10282.540000000001</v>
      </c>
      <c r="E17" s="106">
        <f>'Werteliste-BIENE'!E7+'Werteliste-manuell'!F7</f>
        <v>344614.27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0</v>
      </c>
      <c r="E18" s="116">
        <f>'Werteliste-BIENE'!E8</f>
        <v>0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1256997156.0899999</v>
      </c>
      <c r="E19" s="120">
        <f>'Werteliste-BIENE'!E9+'Werteliste-manuell'!F8</f>
        <v>7789230927.6899996</v>
      </c>
      <c r="F19" s="121"/>
      <c r="G19" s="122">
        <f>ROUND($F$15/100*D19,2)</f>
        <v>534223791.33999997</v>
      </c>
      <c r="H19" s="123">
        <f>ROUND($F$15/100*E19,2)</f>
        <v>3310423144.27</v>
      </c>
      <c r="I19" s="94"/>
      <c r="J19" s="124">
        <f>D19*15/100</f>
        <v>188549573.41349998</v>
      </c>
      <c r="K19" s="123">
        <f>E19*15/100</f>
        <v>1168384639.1534998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-193783397.81</v>
      </c>
      <c r="E20" s="108">
        <f>ROUND(H20/$F$15*100,2)</f>
        <v>-980355495.80999994</v>
      </c>
      <c r="F20" s="100"/>
      <c r="G20" s="105">
        <f>'Werteliste-manuell'!E9</f>
        <v>-82357944.069999993</v>
      </c>
      <c r="H20" s="125">
        <f>'Werteliste-manuell'!F9</f>
        <v>-416651085.71999997</v>
      </c>
      <c r="I20" s="110"/>
      <c r="J20" s="111">
        <f>D20*15/100</f>
        <v>-29067509.671500001</v>
      </c>
      <c r="K20" s="112">
        <f>E20*15/100</f>
        <v>-147053324.37149999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0</v>
      </c>
      <c r="E21" s="108">
        <f t="shared" ref="E21:E22" si="1">ROUND(H21/$F$15*100,2)</f>
        <v>-51702527.130000003</v>
      </c>
      <c r="F21" s="100"/>
      <c r="G21" s="115">
        <f>'Werteliste-manuell'!E10</f>
        <v>0</v>
      </c>
      <c r="H21" s="125">
        <f>'Werteliste-manuell'!F10</f>
        <v>-21973574.030000001</v>
      </c>
      <c r="I21" s="110"/>
      <c r="J21" s="111">
        <f>D21*15/100</f>
        <v>0</v>
      </c>
      <c r="K21" s="112">
        <f t="shared" ref="K21:K22" si="2">E21*15/100</f>
        <v>-7755379.0695000002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1994742.78</v>
      </c>
      <c r="E22" s="108">
        <f t="shared" si="1"/>
        <v>8121877.04</v>
      </c>
      <c r="F22" s="100"/>
      <c r="G22" s="115">
        <f>'Werteliste-manuell'!E11</f>
        <v>847765.68</v>
      </c>
      <c r="H22" s="125">
        <f>'Werteliste-manuell'!F11</f>
        <v>3451797.7399999998</v>
      </c>
      <c r="I22" s="110"/>
      <c r="J22" s="111">
        <f>D22*15/100</f>
        <v>299211.41700000002</v>
      </c>
      <c r="K22" s="112">
        <f t="shared" si="2"/>
        <v>1218281.5559999999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1065208501.0599999</v>
      </c>
      <c r="E24" s="127">
        <f>SUM(E19:E23)</f>
        <v>6765294781.789999</v>
      </c>
      <c r="F24" s="100"/>
      <c r="G24" s="98">
        <f>SUM(G19:G23)</f>
        <v>452713612.94999999</v>
      </c>
      <c r="H24" s="99">
        <f>SUM(H19:H23)</f>
        <v>2875250282.2599998</v>
      </c>
      <c r="I24" s="128"/>
      <c r="J24" s="101">
        <f>SUM(J19:J23)</f>
        <v>159781275.15899998</v>
      </c>
      <c r="K24" s="99">
        <f>SUM(K19:K23)</f>
        <v>1014794217.2684999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0</v>
      </c>
      <c r="E25" s="108">
        <f t="shared" ref="E25" si="6">ROUND(H25/$F$15*100,2)</f>
        <v>-671371322.87</v>
      </c>
      <c r="F25" s="100"/>
      <c r="G25" s="115">
        <f>'Werteliste-manuell'!E13</f>
        <v>0</v>
      </c>
      <c r="H25" s="125">
        <f>'Werteliste-manuell'!F13</f>
        <v>-285332812.21974999</v>
      </c>
      <c r="I25" s="110"/>
      <c r="J25" s="111">
        <f>D25*15/100</f>
        <v>0</v>
      </c>
      <c r="K25" s="112">
        <f>E25*15/100</f>
        <v>-100705698.43049999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1065208501.0599999</v>
      </c>
      <c r="E26" s="134">
        <f>SUM(E24:E25)</f>
        <v>6093923458.9199991</v>
      </c>
      <c r="F26" s="135"/>
      <c r="G26" s="134">
        <f>SUM(G24:G25)</f>
        <v>452713612.94999999</v>
      </c>
      <c r="H26" s="136">
        <f>SUM(H24:H25)</f>
        <v>2589917470.0402498</v>
      </c>
      <c r="I26" s="135"/>
      <c r="J26" s="137">
        <f>SUM(J24:J25)</f>
        <v>159781275.15899998</v>
      </c>
      <c r="K26" s="138">
        <f>SUM(K24:K25)</f>
        <v>914088518.83799982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686840628.48000002</v>
      </c>
      <c r="E28" s="96">
        <f>SUM(E29:E33)</f>
        <v>1878410659.72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0</v>
      </c>
      <c r="E29" s="115">
        <f>'Werteliste-BIENE'!E10</f>
        <v>-13974.99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67142329.849999994</v>
      </c>
      <c r="E31" s="115">
        <f>'Werteliste-BIENE'!E12</f>
        <v>375140865.99000001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15733.41</v>
      </c>
      <c r="E32" s="115">
        <f>'Werteliste-BIENE'!E13</f>
        <v>283201.33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619682565.22000003</v>
      </c>
      <c r="E33" s="119">
        <f>'Werteliste-BIENE'!E14</f>
        <v>1503000567.3900001</v>
      </c>
      <c r="F33" s="94"/>
      <c r="G33" s="122">
        <f>ROUND(D33*$F$27/100,2)</f>
        <v>263365090.22</v>
      </c>
      <c r="H33" s="122">
        <f>ROUND(E33*$F$27/100,2)</f>
        <v>638775241.13999999</v>
      </c>
      <c r="I33" s="94"/>
      <c r="J33" s="124">
        <f t="shared" ref="J33:K35" si="7">D33*15/100</f>
        <v>92952384.783000007</v>
      </c>
      <c r="K33" s="123">
        <f>E33*15/100</f>
        <v>225450085.10850003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415774.24</v>
      </c>
      <c r="E34" s="108">
        <f>ROUND(H34/$F$27*100,2)</f>
        <v>2385378.61</v>
      </c>
      <c r="F34" s="144"/>
      <c r="G34" s="115">
        <f>'Werteliste-manuell'!E14</f>
        <v>176704.05</v>
      </c>
      <c r="H34" s="125">
        <f>'Werteliste-manuell'!F14</f>
        <v>1013785.9099999999</v>
      </c>
      <c r="I34" s="144"/>
      <c r="J34" s="111">
        <f t="shared" si="7"/>
        <v>62366.135999999999</v>
      </c>
      <c r="K34" s="112">
        <f t="shared" si="7"/>
        <v>357806.79149999999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620098339.46000004</v>
      </c>
      <c r="E36" s="127">
        <f>SUM(E33:E35)</f>
        <v>1505385946</v>
      </c>
      <c r="F36" s="100"/>
      <c r="G36" s="98">
        <f>SUM(G33:G35)</f>
        <v>263541794.27000001</v>
      </c>
      <c r="H36" s="99">
        <f>SUM(H33:H35)</f>
        <v>639789027.04999995</v>
      </c>
      <c r="I36" s="128"/>
      <c r="J36" s="101">
        <f>SUM(J33:J35)</f>
        <v>93014750.919000015</v>
      </c>
      <c r="K36" s="99">
        <f>SUM(K33:K35)</f>
        <v>225807891.90000004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10438</v>
      </c>
      <c r="F37" s="144"/>
      <c r="G37" s="115">
        <f>'Werteliste-manuell'!E16</f>
        <v>0</v>
      </c>
      <c r="H37" s="125">
        <f>'Werteliste-manuell'!F16</f>
        <v>4436.1499999999996</v>
      </c>
      <c r="I37" s="144"/>
      <c r="J37" s="111">
        <f>D37*15/100</f>
        <v>0</v>
      </c>
      <c r="K37" s="112">
        <f>E37*15/100</f>
        <v>1565.7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620098339.46000004</v>
      </c>
      <c r="E39" s="146">
        <f>SUM(E36:E38)</f>
        <v>1505396384</v>
      </c>
      <c r="F39" s="147"/>
      <c r="G39" s="148">
        <f>SUM(G36:G38)</f>
        <v>263541794.27000001</v>
      </c>
      <c r="H39" s="136">
        <f>SUM(H36:H38)</f>
        <v>639793463.19999993</v>
      </c>
      <c r="I39" s="147"/>
      <c r="J39" s="149">
        <f>SUM(J36:J38)</f>
        <v>93014750.919000015</v>
      </c>
      <c r="K39" s="138">
        <f>SUM(K36:K38)</f>
        <v>225809457.60000002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103893591.15000001</v>
      </c>
      <c r="E41" s="156">
        <f>'Werteliste-BIENE'!E15</f>
        <v>507261131.87</v>
      </c>
      <c r="F41" s="144"/>
      <c r="G41" s="122">
        <f>ROUND($F$40/100*D41,2)</f>
        <v>51946795.579999998</v>
      </c>
      <c r="H41" s="122">
        <f>ROUND($F$40/100*E41,2)</f>
        <v>253630565.94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11319507.49</v>
      </c>
      <c r="E42" s="161">
        <f t="shared" ref="E42" si="11">ROUND(H42/$F$40*100,2)</f>
        <v>42047075.659999996</v>
      </c>
      <c r="F42" s="144"/>
      <c r="G42" s="115">
        <f>'Werteliste-manuell'!E18</f>
        <v>5659753.7450000001</v>
      </c>
      <c r="H42" s="125">
        <f>'Werteliste-manuell'!F18</f>
        <v>21023537.829999998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-1425558.7</v>
      </c>
      <c r="E43" s="161">
        <f>ROUND(H43/$F$40*100,2)</f>
        <v>-10809242.1</v>
      </c>
      <c r="F43" s="144"/>
      <c r="G43" s="115">
        <f>'Werteliste-manuell'!E19</f>
        <v>-712779.35000000009</v>
      </c>
      <c r="H43" s="125">
        <f>'Werteliste-manuell'!F19</f>
        <v>-5404621.0500000007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113787539.94</v>
      </c>
      <c r="E44" s="146">
        <f>SUM(E41:E43)</f>
        <v>538498965.42999995</v>
      </c>
      <c r="F44" s="147"/>
      <c r="G44" s="148">
        <f>SUM(G41:G43)</f>
        <v>56893769.974999994</v>
      </c>
      <c r="H44" s="148">
        <f>SUM(H41:H43)</f>
        <v>269249482.71999997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56195642.030000001</v>
      </c>
      <c r="E46" s="156">
        <f>'Werteliste-BIENE'!E16</f>
        <v>474051146.81</v>
      </c>
      <c r="F46" s="144"/>
      <c r="G46" s="122">
        <f>ROUND($F$45/100*D46,2)</f>
        <v>24726082.489999998</v>
      </c>
      <c r="H46" s="123">
        <f>ROUND($F$45/100*E46,2)</f>
        <v>208582504.59999999</v>
      </c>
      <c r="I46" s="144"/>
      <c r="J46" s="166">
        <f>D46*12/100</f>
        <v>6743477.0436000004</v>
      </c>
      <c r="K46" s="167">
        <f>E46*12/100</f>
        <v>56886137.617200002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0</v>
      </c>
      <c r="E47" s="161">
        <f>ROUND(H47/$F$45*100,2)</f>
        <v>-31634829.57</v>
      </c>
      <c r="F47" s="144"/>
      <c r="G47" s="115">
        <f>'Werteliste-manuell'!E20</f>
        <v>0</v>
      </c>
      <c r="H47" s="125">
        <f>'Werteliste-manuell'!F20</f>
        <v>-13919325.011525534</v>
      </c>
      <c r="I47" s="157"/>
      <c r="J47" s="166">
        <f>D47*12/100</f>
        <v>0</v>
      </c>
      <c r="K47" s="167">
        <f>E47*12/100</f>
        <v>-3796179.5484000002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56195642.030000001</v>
      </c>
      <c r="E48" s="134">
        <f>SUM(E46,E47)</f>
        <v>442416317.24000001</v>
      </c>
      <c r="F48" s="147"/>
      <c r="G48" s="134">
        <f>SUM(G46,G47)</f>
        <v>24726082.489999998</v>
      </c>
      <c r="H48" s="138">
        <f>SUM(H46,H47)</f>
        <v>194663179.58847445</v>
      </c>
      <c r="I48" s="147"/>
      <c r="J48" s="137">
        <f>SUM(J46,J47)</f>
        <v>6743477.0436000004</v>
      </c>
      <c r="K48" s="138">
        <f>SUM(K46,K47)</f>
        <v>53089958.068800002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497044709.50999999</v>
      </c>
      <c r="E50" s="169">
        <f>SUM(E51:E53)</f>
        <v>1175471796.26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90576.63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6026441.21</v>
      </c>
      <c r="E52" s="115">
        <f>'Werteliste-BIENE'!E18</f>
        <v>25527212.109999999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491018268.30000001</v>
      </c>
      <c r="E53" s="181">
        <f>'Werteliste-BIENE'!E19</f>
        <v>1149854007.52</v>
      </c>
      <c r="F53" s="170"/>
      <c r="G53" s="182">
        <f>ROUND(D53*$F$49/100,2)</f>
        <v>245509134.15000001</v>
      </c>
      <c r="H53" s="182">
        <f>ROUND(E53*$F$49/100,2)</f>
        <v>574927003.75999999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491018268.30000001</v>
      </c>
      <c r="E56" s="190">
        <f>SUM(E53:E55)</f>
        <v>1149854007.52</v>
      </c>
      <c r="F56" s="170"/>
      <c r="G56" s="191">
        <f>SUM(G53:G55)</f>
        <v>245509134.15000001</v>
      </c>
      <c r="H56" s="192">
        <f>SUM(H53:H55)</f>
        <v>574927003.75999999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0</v>
      </c>
      <c r="E57" s="161">
        <f>ROUND(H57/$F$49*100,2)</f>
        <v>-51186174</v>
      </c>
      <c r="F57" s="144"/>
      <c r="G57" s="115">
        <f>'Werteliste-manuell'!E23</f>
        <v>0</v>
      </c>
      <c r="H57" s="125">
        <f>'Werteliste-manuell'!F23</f>
        <v>-25593087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491018268.30000001</v>
      </c>
      <c r="E58" s="134">
        <f>SUM(E56:E57)</f>
        <v>1098667833.52</v>
      </c>
      <c r="F58" s="147"/>
      <c r="G58" s="148">
        <f>SUM(G56:G57)</f>
        <v>245509134.15000001</v>
      </c>
      <c r="H58" s="199">
        <f>SUM(H56:H57)</f>
        <v>549333916.75999999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812519568.37</v>
      </c>
      <c r="E60" s="211">
        <f>'Werteliste-BIENE'!E20</f>
        <v>5307706353.9700003</v>
      </c>
      <c r="F60" s="212">
        <f>'Werteliste-BIENE'!D66</f>
        <v>45.190072540000003</v>
      </c>
      <c r="G60" s="213">
        <f>D60*$F$60/100</f>
        <v>367178182.34809792</v>
      </c>
      <c r="H60" s="214">
        <f>E60*$F$60/100</f>
        <v>2398556351.5692325</v>
      </c>
      <c r="I60" s="215">
        <f>'Werteliste-BIENE'!D67</f>
        <v>1.99594395</v>
      </c>
      <c r="J60" s="216">
        <f>D60*$I$60/100</f>
        <v>16217435.167447127</v>
      </c>
      <c r="K60" s="217">
        <f>E60*$I$60/100</f>
        <v>105938843.85582981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253619724.08653498</v>
      </c>
      <c r="H61" s="221">
        <f>$E$60*($F$61/100)</f>
        <v>1656746586.0874181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-22917168.879999999</v>
      </c>
      <c r="H63" s="125">
        <f>'Werteliste-manuell'!F24</f>
        <v>-2007620.4299999997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38450378.494646057</v>
      </c>
      <c r="H64" s="125">
        <f>'Werteliste-manuell'!F25</f>
        <v>230702270.96787637</v>
      </c>
      <c r="I64" s="144"/>
      <c r="J64" s="115">
        <f>'Werteliste-manuell'!E27</f>
        <v>8404506.5999999996</v>
      </c>
      <c r="K64" s="125">
        <f>'Werteliste-manuell'!F27</f>
        <v>50427039.600000001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131924072.16439979</v>
      </c>
      <c r="H65" s="231">
        <f>'Werteliste-manuell'!F26</f>
        <v>749890673.92312527</v>
      </c>
      <c r="I65" s="229"/>
      <c r="J65" s="230">
        <f>'Werteliste-manuell'!E28</f>
        <v>1225626.8255933858</v>
      </c>
      <c r="K65" s="232">
        <f>'Werteliste-manuell'!F28</f>
        <v>11611642.088651067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768255188.21367872</v>
      </c>
      <c r="H66" s="148">
        <f>SUM(H60:H65)</f>
        <v>5033888262.1176529</v>
      </c>
      <c r="I66" s="235"/>
      <c r="J66" s="148">
        <f>SUM(J60:J65)</f>
        <v>25847568.593040515</v>
      </c>
      <c r="K66" s="199">
        <f>SUM(K60:K65)</f>
        <v>167977525.54448086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0</v>
      </c>
      <c r="E68" s="211">
        <f>IF(ISBLANK('Werteliste-manuell'!F29)=TRUE,'Werteliste-BIENE'!E21,'Werteliste-manuell'!F29)</f>
        <v>71040744.049999997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0</v>
      </c>
      <c r="E69" s="239">
        <f>IF(ISBLANK('Werteliste-manuell'!F30)=TRUE,'Werteliste-BIENE'!E22,'Werteliste-manuell'!F30)</f>
        <v>29431165.390000001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0</v>
      </c>
      <c r="E70" s="246">
        <f>H70</f>
        <v>41609578.660000004</v>
      </c>
      <c r="F70" s="144"/>
      <c r="G70" s="210">
        <f>IF(ISBLANK('Werteliste-manuell'!E31)=TRUE,'Werteliste-BIENE'!D23,'Werteliste-manuell'!E31)</f>
        <v>0</v>
      </c>
      <c r="H70" s="247">
        <f>IF(ISBLANK('Werteliste-manuell'!F31)=TRUE,'Werteliste-BIENE'!E23,'Werteliste-manuell'!F31)</f>
        <v>41609578.660000004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0</v>
      </c>
      <c r="K71" s="259">
        <f>-E68</f>
        <v>-71040744.049999997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3340722565.4000001</v>
      </c>
      <c r="E78" s="324">
        <f>E19+E36+E41+E46+E53+E60+E68+E73+E74</f>
        <v>16804530257.91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1811639582.0486789</v>
      </c>
      <c r="H79" s="337">
        <f>H26+H39+H44+H48+H58+H66+H70+H73+H74</f>
        <v>9318455353.0863762</v>
      </c>
      <c r="I79" s="338"/>
      <c r="J79" s="339">
        <f>J26+J39+J48+J66+J71+J74</f>
        <v>285387071.7146405</v>
      </c>
      <c r="K79" s="337">
        <f>K26+K39+K48+K66+K71+K74</f>
        <v>1289924716.0012805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19114682.390000001</v>
      </c>
      <c r="H82" s="349">
        <f>IF(ISBLANK('Werteliste-manuell'!F34)=TRUE,'Werteliste-BIENE'!E28,'Werteliste-manuell'!F34)</f>
        <v>214606603.15000001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97244795.400000006</v>
      </c>
      <c r="H83" s="247">
        <f>'Werteliste-BIENE'!E29+('Werteliste-BIENE'!E30*(7/3))+'Werteliste-manuell'!F35</f>
        <v>410124569.85000002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44963.19</v>
      </c>
      <c r="H84" s="349">
        <f>'Werteliste-BIENE'!E31</f>
        <v>381870.35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5905427.54</v>
      </c>
      <c r="H86" s="353">
        <f>SUM(H87:H89)</f>
        <v>31170916.939999998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5865882.7999999998</v>
      </c>
      <c r="H87" s="359">
        <f>'Werteliste-BIENE'!E33+'Werteliste-manuell'!F36-'Werteliste-manuell'!F37</f>
        <v>31102787.719999999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39544.74</v>
      </c>
      <c r="H89" s="363">
        <f>'Werteliste-manuell'!F38</f>
        <v>68129.22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4988193.37</v>
      </c>
      <c r="H90" s="99">
        <f>SUM(H91:H92)</f>
        <v>8438505.25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6323.76</v>
      </c>
      <c r="H91" s="363">
        <f>'Werteliste-BIENE'!E34</f>
        <v>37413.58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4981869.6100000003</v>
      </c>
      <c r="H92" s="363">
        <f>'Werteliste-manuell'!F39</f>
        <v>8401091.6699999999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461871.37</v>
      </c>
      <c r="H93" s="99">
        <f>SUM(H94:H95)</f>
        <v>696562.83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461871.37</v>
      </c>
      <c r="H95" s="363">
        <f>'Werteliste-manuell'!F40</f>
        <v>696562.83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550942.93999999994</v>
      </c>
      <c r="H96" s="99">
        <f>SUM(H97:H98)</f>
        <v>5177694.93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0</v>
      </c>
      <c r="H97" s="363">
        <f>'Werteliste-BIENE'!E36</f>
        <v>4003383.14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550942.93999999994</v>
      </c>
      <c r="H98" s="367">
        <f>'Werteliste-manuell'!F41</f>
        <v>1174311.79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1748605.7800000012</v>
      </c>
      <c r="H99" s="368">
        <f>'Werteliste-manuell'!F42+'Werteliste-manuell'!F43</f>
        <v>16373360.529999999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1238267.1700000002</v>
      </c>
      <c r="H100" s="369">
        <f>'Werteliste-manuell'!F44</f>
        <v>6013867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131297749.15000002</v>
      </c>
      <c r="H103" s="388">
        <f>H81+H82+H83+H84+H85+H86+H90+H93+H96+H99+H100+H101+H102</f>
        <v>692983950.82999992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52417446.810000002</v>
      </c>
      <c r="K105" s="368">
        <f>'Werteliste-BIENE'!E39</f>
        <v>422945766.10000002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68372801.590000004</v>
      </c>
      <c r="K106" s="369">
        <f>'Werteliste-BIENE'!E40</f>
        <v>1477876805.23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14194213.85</v>
      </c>
      <c r="K107" s="401">
        <f>'Werteliste-BIENE'!E41</f>
        <v>56501902.659999996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134984462.25</v>
      </c>
      <c r="K108" s="388">
        <f>SUM(K105:K107)</f>
        <v>1957324473.99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1942937331.198679</v>
      </c>
      <c r="H109" s="388">
        <f>H79+H103+H108</f>
        <v>10011439303.916376</v>
      </c>
      <c r="I109" s="414"/>
      <c r="J109" s="415">
        <f>J79+J103+J108</f>
        <v>420371533.9646405</v>
      </c>
      <c r="K109" s="416">
        <f>K79+K103+K108</f>
        <v>3247249189.9912806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1942937331.198679</v>
      </c>
      <c r="H112" s="388">
        <f>H109+H111</f>
        <v>10011439303.916376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3127615.25</v>
      </c>
      <c r="H115" s="449">
        <f>'Werteliste-BIENE'!E42+'Werteliste-manuell'!F46</f>
        <v>16663977.93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1620739447.1900001</v>
      </c>
      <c r="E117" s="462">
        <f>IF(ISBLANK('Werteliste-manuell'!F48)=TRUE,'Werteliste-BIENE'!E43,'Werteliste-manuell'!F48)</f>
        <v>6837731231.8000002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70"/>
  <sheetViews>
    <sheetView showGridLines="0" view="pageBreakPreview" zoomScaleNormal="100" zoomScaleSheetLayoutView="100" workbookViewId="0">
      <pane xSplit="3" ySplit="6" topLeftCell="D40" activePane="bottomRight" state="frozen"/>
      <selection activeCell="C45" sqref="C45"/>
      <selection pane="topRight" activeCell="C45" sqref="C45"/>
      <selection pane="bottomLeft" activeCell="C45" sqref="C45"/>
      <selection pane="bottomRight" activeCell="D7" sqref="D7:D63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45474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10282.540000000001</v>
      </c>
      <c r="E7" s="502">
        <v>344614.27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0</v>
      </c>
      <c r="E8" s="502">
        <v>0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1256997156.0899999</v>
      </c>
      <c r="E9" s="507">
        <v>7789230927.6899996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0</v>
      </c>
      <c r="E10" s="502">
        <v>-13974.99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67142329.849999994</v>
      </c>
      <c r="E12" s="502">
        <v>375140865.99000001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15733.41</v>
      </c>
      <c r="E13" s="502">
        <v>283201.33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619682565.22000003</v>
      </c>
      <c r="E14" s="507">
        <v>1503000567.3900001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103893591.15000001</v>
      </c>
      <c r="E15" s="507">
        <v>507261131.87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56195642.030000001</v>
      </c>
      <c r="E16" s="507">
        <v>474051146.81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90576.63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6026441.21</v>
      </c>
      <c r="E18" s="502">
        <v>25527212.109999999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491018268.30000001</v>
      </c>
      <c r="E19" s="507">
        <v>1149854007.52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812519568.37</v>
      </c>
      <c r="E20" s="507">
        <v>5307706353.9700003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19114682.390000001</v>
      </c>
      <c r="E28" s="502">
        <v>214606603.15000001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97244795.400000006</v>
      </c>
      <c r="E29" s="502">
        <v>410124569.85000002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44963.19</v>
      </c>
      <c r="E31" s="502">
        <v>381870.35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5718984.1600000001</v>
      </c>
      <c r="E33" s="502">
        <v>30172940.98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6323.76</v>
      </c>
      <c r="E34" s="502">
        <v>37413.58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0</v>
      </c>
      <c r="E36" s="502">
        <v>4003383.14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52417446.810000002</v>
      </c>
      <c r="E39" s="502">
        <v>422945766.10000002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68372801.590000004</v>
      </c>
      <c r="E40" s="502">
        <v>1477876805.23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14194213.85</v>
      </c>
      <c r="E41" s="507">
        <v>56501902.659999996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3127615.25</v>
      </c>
      <c r="E42" s="502">
        <v>16663977.93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1620739447.1900001</v>
      </c>
      <c r="E43" s="507">
        <v>6837731231.8000002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366983.91</v>
      </c>
      <c r="E44" s="502">
        <v>2424280.87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61164.14</v>
      </c>
      <c r="E45" s="502">
        <v>404047.5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61164.14</v>
      </c>
      <c r="E46" s="513">
        <v>404047.5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169198.93</v>
      </c>
      <c r="E47" s="502">
        <v>1005279.28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48176.21</v>
      </c>
      <c r="E48" s="502">
        <v>491521.5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58104.89</v>
      </c>
      <c r="E49" s="502">
        <v>385680.12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41831.74</v>
      </c>
      <c r="E50" s="502">
        <v>404683.68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734684.61</v>
      </c>
      <c r="E54" s="502">
        <v>5773802.4299999997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626605.13</v>
      </c>
      <c r="E55" s="502">
        <v>14119944.130000001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429975.82</v>
      </c>
      <c r="E56" s="502">
        <v>3077473.3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1604553</v>
      </c>
      <c r="E58" s="518">
        <v>8555264.2300000004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421892.47</v>
      </c>
      <c r="E59" s="502">
        <v>3123742.04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511759.4</v>
      </c>
      <c r="E60" s="502">
        <v>4407706.54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95161.71</v>
      </c>
      <c r="E62" s="523">
        <v>396651.37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49"/>
  <sheetViews>
    <sheetView showGridLines="0" view="pageBreakPreview" zoomScaleNormal="100" zoomScaleSheetLayoutView="100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C42" sqref="C42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45474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Juni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-82357944.069999993</v>
      </c>
      <c r="F9" s="573">
        <v>-416651085.71999997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0</v>
      </c>
      <c r="F10" s="573">
        <v>-21973574.030000001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847765.68</v>
      </c>
      <c r="F11" s="573">
        <v>3451797.7399999998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0</v>
      </c>
      <c r="F13" s="580">
        <v>-285332812.21974999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176704.05</v>
      </c>
      <c r="F14" s="573">
        <v>1013785.9099999999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4436.1499999999996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5659753.7450000001</v>
      </c>
      <c r="F18" s="573">
        <v>21023537.829999998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-712779.35000000009</v>
      </c>
      <c r="F19" s="580">
        <v>-5404621.0500000007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0</v>
      </c>
      <c r="F20" s="580">
        <v>-13919325.011525534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0</v>
      </c>
      <c r="F23" s="580">
        <v>-25593087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-22917168.879999999</v>
      </c>
      <c r="F24" s="587">
        <v>-2007620.4299999997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38450378.494646057</v>
      </c>
      <c r="F25" s="573">
        <v>230702270.96787637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131924072.16439979</v>
      </c>
      <c r="F26" s="573">
        <v>749890673.92312527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50427039.600000001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1225626.8255933858</v>
      </c>
      <c r="F28" s="580">
        <v>11611642.088651067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0</v>
      </c>
      <c r="F29" s="573">
        <v>71040744.049999997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0</v>
      </c>
      <c r="F30" s="573">
        <v>29431165.390000001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0</v>
      </c>
      <c r="F31" s="580">
        <v>41609578.660000004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146898.64000000001</v>
      </c>
      <c r="F36" s="573">
        <v>929846.74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39544.74</v>
      </c>
      <c r="F38" s="573">
        <v>68129.22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4981869.6100000003</v>
      </c>
      <c r="F39" s="573">
        <v>8401091.6699999999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461871.37</v>
      </c>
      <c r="F40" s="573">
        <v>696562.83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550942.93999999994</v>
      </c>
      <c r="F41" s="573">
        <v>1174311.79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1748605.7800000012</v>
      </c>
      <c r="F42" s="573">
        <v>16121835.99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251524.54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1238267.1700000002</v>
      </c>
      <c r="F44" s="573">
        <v>6013867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23.2.0.0</cp:keywords>
  <cp:lastModifiedBy>Bohm, Christian</cp:lastModifiedBy>
  <cp:lastPrinted>2023-01-12T10:59:13Z</cp:lastPrinted>
  <dcterms:created xsi:type="dcterms:W3CDTF">2019-08-21T09:16:07Z</dcterms:created>
  <dcterms:modified xsi:type="dcterms:W3CDTF">2024-07-04T07:27:53Z</dcterms:modified>
  <cp:contentStatus>220215</cp:contentStatus>
</cp:coreProperties>
</file>