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5\D2 BIENE\"/>
    </mc:Choice>
  </mc:AlternateContent>
  <workbookProtection workbookAlgorithmName="SHA-384" workbookHashValue="KQYfN2Oi12Oi4+IWRu3fz6qscu61vPsWB5UsoAydZf3Wte2P7MeTvBqAesQjgn/G" workbookSaltValue="ziim5vKzm46pv1x+fKzvfg==" workbookSpinCount="100000" lockStructure="1"/>
  <bookViews>
    <workbookView xWindow="0" yWindow="0" windowWidth="28800" windowHeight="14100" tabRatio="743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<sst xmlns="http://schemas.openxmlformats.org/spreadsheetml/2006/main" count="720" uniqueCount="411">
  <si>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</si>
  <si>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</si>
  <si>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</si>
  <si>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</si>
  <si>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</si>
  <si>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</si>
  <si>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</si>
  <si>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</si>
  <si>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</si>
  <si>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</si>
  <si>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</si>
  <si>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</si>
  <si>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</si>
  <si>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</si>
  <si>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</si>
  <si>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</si>
  <si>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</si>
  <si>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</si>
  <si>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</si>
  <si>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</si>
  <si>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</si>
  <si>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</si>
  <si>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</si>
  <si>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</si>
  <si>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</si>
  <si>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</si>
  <si>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</si>
  <si>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</si>
  <si>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</si>
  <si>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</si>
  <si>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</si>
  <si>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</si>
  <si>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</si>
  <si>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</si>
  <si>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</si>
  <si>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</si>
  <si>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</si>
  <si>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</si>
  <si>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</si>
  <si>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</si>
  <si>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</si>
  <si>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</si>
  <si>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</si>
  <si>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</si>
  <si>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</si>
  <si>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</si>
  <si>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</si>
  <si>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</si>
  <si>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</si>
  <si>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</si>
  <si>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</si>
  <si>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</si>
  <si>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</si>
  <si>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</si>
  <si>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</si>
  <si>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</si>
  <si>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</si>
  <si>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</si>
  <si>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</si>
  <si>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</si>
  <si>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</si>
  <si>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</si>
  <si>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</si>
  <si>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</si>
  <si>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</si>
  <si>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</si>
  <si>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</si>
  <si>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</si>
  <si>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</si>
  <si>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</si>
  <si>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</si>
  <si>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</si>
  <si>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</si>
  <si>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</si>
  <si>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</si>
  <si>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</si>
  <si>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</si>
  <si>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</si>
  <si>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</si>
  <si>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</si>
  <si>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</si>
  <si>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</si>
  <si>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</si>
  <si>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</si>
  <si>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</si>
  <si>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</si>
  <si>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</si>
  <si>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</si>
  <si>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</si>
  <si>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</si>
  <si>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</si>
  <si>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</si>
  <si>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</si>
  <si>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</si>
  <si>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</si>
  <si>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</si>
  <si>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</si>
  <si>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</si>
  <si>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</si>
  <si>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</si>
  <si>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</si>
  <si>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</si>
  <si>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</si>
  <si>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</si>
  <si>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</si>
  <si>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</si>
  <si>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</si>
  <si>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</si>
  <si>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</si>
  <si>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</si>
  <si>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</si>
  <si>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</si>
  <si>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</si>
  <si>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</si>
  <si>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</si>
  <si>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</si>
  <si>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</si>
  <si>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</si>
  <si>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</si>
  <si>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</si>
  <si>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</si>
  <si>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</si>
  <si>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</si>
  <si>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</si>
  <si>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</si>
  <si>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</si>
  <si>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</si>
  <si>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</si>
  <si>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</si>
  <si>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</si>
  <si>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</si>
  <si>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</si>
  <si>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</si>
  <si>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</si>
  <si>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</si>
  <si>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</si>
  <si>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</si>
  <si>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</si>
  <si>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</si>
  <si>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</si>
  <si>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</si>
  <si>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</si>
  <si>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</si>
  <si>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</si>
  <si>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</si>
  <si>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</si>
  <si>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</si>
  <si>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</si>
  <si>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</si>
  <si>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</si>
  <si>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</si>
  <si>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</si>
  <si>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</si>
  <si>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</si>
  <si>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</si>
  <si>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</si>
  <si>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</si>
  <si>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</si>
  <si>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</si>
  <si>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</si>
  <si>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</si>
  <si>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</si>
  <si>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</si>
  <si>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</si>
  <si>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</si>
  <si>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</si>
  <si>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</si>
  <si>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</si>
  <si>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</si>
  <si>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</si>
  <si>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</si>
  <si>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</si>
  <si>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</si>
  <si>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</si>
  <si>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</si>
  <si>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</si>
  <si>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</si>
  <si>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</si>
  <si>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</si>
  <si>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</si>
  <si>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</si>
  <si>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</si>
  <si>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</si>
  <si>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</si>
  <si>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</si>
  <si>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</si>
  <si>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</si>
  <si>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</si>
  <si>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</si>
  <si>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</si>
  <si>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</si>
  <si>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</si>
  <si>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</si>
  <si>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</si>
  <si>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</si>
  <si>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</si>
  <si>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</si>
  <si>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</si>
  <si>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</si>
  <si>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</si>
  <si>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</si>
  <si>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</si>
  <si>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</si>
  <si>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</si>
  <si>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</si>
  <si>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</si>
  <si>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</si>
  <si>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</si>
  <si>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</si>
  <si>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</si>
  <si>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</si>
  <si>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</si>
  <si>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</si>
  <si>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</si>
  <si>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</si>
  <si>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</si>
  <si>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</si>
  <si>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</si>
  <si>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</si>
  <si>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</si>
  <si>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</si>
  <si>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</si>
  <si>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</si>
  <si>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</si>
  <si>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</si>
  <si>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</si>
  <si>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</si>
  <si>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</si>
  <si>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</si>
  <si>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</si>
  <si>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</si>
  <si>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</si>
  <si>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</si>
  <si>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</si>
  <si>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</si>
  <si>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</si>
  <si>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</si>
  <si>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</si>
  <si>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</si>
  <si>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</si>
  <si>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</si>
  <si>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</si>
  <si>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</si>
  <si>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</si>
  <si>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</si>
  <si>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</si>
  <si>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</si>
  <si>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</si>
  <si>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</si>
  <si>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</si>
  <si>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</si>
  <si>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</si>
  <si>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</si>
  <si>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</si>
  <si>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</si>
  <si>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</si>
  <si>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</si>
  <si>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</si>
  <si>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</si>
  <si>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</si>
  <si>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</si>
  <si>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</si>
  <si>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</si>
  <si>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</si>
  <si>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</si>
  <si>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</si>
  <si>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</si>
  <si>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</si>
  <si>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</si>
  <si>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</si>
  <si>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</si>
  <si>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</si>
  <si>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</si>
  <si>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</si>
  <si>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</si>
  <si>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</si>
  <si>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</si>
  <si>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</si>
  <si>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</si>
  <si>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</si>
  <si>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</si>
  <si>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</si>
  <si>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</si>
  <si>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</si>
  <si>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</si>
  <si>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</si>
  <si>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</si>
  <si>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</si>
  <si>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</si>
  <si>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</si>
  <si>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</si>
  <si>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</si>
  <si>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</si>
  <si>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</si>
  <si>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</si>
  <si>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</si>
  <si>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</si>
  <si>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</si>
  <si>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</si>
  <si>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</si>
  <si>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</si>
  <si>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</si>
  <si>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</si>
  <si>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</si>
  <si>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</si>
  <si>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</si>
  <si>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</si>
  <si>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</si>
  <si>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</si>
  <si>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</si>
  <si>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</si>
  <si>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</si>
  <si>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</si>
  <si>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</si>
  <si>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</si>
  <si>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</si>
  <si>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</si>
  <si>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</si>
  <si>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</si>
  <si>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</si>
  <si>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</si>
  <si>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</si>
  <si>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</si>
  <si>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</si>
  <si>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</si>
  <si>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</si>
  <si>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</si>
  <si>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</si>
  <si>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</si>
  <si>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</si>
  <si>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</si>
  <si>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</si>
  <si>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</si>
  <si>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</si>
  <si>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</si>
  <si>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</si>
  <si>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</si>
  <si>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</si>
  <si>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</si>
  <si>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</si>
  <si>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</si>
  <si>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</si>
  <si>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</si>
  <si>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</si>
  <si>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</si>
  <si>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</si>
  <si>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</si>
  <si>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</si>
  <si>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</si>
  <si>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</si>
  <si>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</si>
  <si>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</si>
  <si>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</si>
  <si>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</si>
  <si>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</si>
  <si>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</si>
  <si>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</si>
  <si>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</si>
  <si>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</si>
  <si>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</si>
  <si>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</si>
  <si>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</si>
  <si>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</si>
  <si>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</si>
  <si>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</si>
  <si>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</si>
  <si>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</si>
  <si>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</si>
  <si>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</si>
  <si>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</si>
  <si>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</si>
  <si>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</si>
  <si>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</si>
  <si>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</si>
  <si>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</si>
  <si>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</si>
  <si>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</si>
  <si>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</si>
  <si>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</si>
  <si>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</si>
  <si>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</si>
  <si>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</si>
  <si>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</si>
  <si>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</si>
  <si>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</si>
  <si>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</si>
  <si>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</si>
  <si>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</si>
  <si>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</si>
  <si>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</si>
  <si>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</si>
  <si>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</si>
  <si>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</si>
  <si>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</si>
  <si>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</si>
  <si>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</si>
  <si>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</si>
  <si>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</si>
  <si>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</si>
  <si>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</si>
  <si>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</si>
  <si>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</si>
  <si>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</si>
  <si>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</si>
  <si>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</si>
  <si>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</si>
  <si>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</si>
  <si>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</si>
  <si>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</si>
  <si>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Juni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</si>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</sst>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45839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Juni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Juni</v>
      </c>
      <c r="E12" s="42" t="s">
        <v>199</v>
      </c>
      <c r="F12" s="43"/>
      <c r="G12" s="41" t="str">
        <f>J5</f>
        <v>Juni</v>
      </c>
      <c r="H12" s="42" t="s">
        <v>199</v>
      </c>
      <c r="I12" s="43"/>
      <c r="J12" s="41" t="str">
        <f>J5</f>
        <v>Juni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1345892952.8599999</v>
      </c>
      <c r="E16" s="209">
        <f>SUM(E17:E19)</f>
        <v>8426439419.1199999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29988</v>
      </c>
      <c r="E17" s="216">
        <f>'Werteliste-BIENE'!E7+'Werteliste-manuell'!F7</f>
        <v>401178.7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1345862964.8599999</v>
      </c>
      <c r="E19" s="227">
        <f>'Werteliste-BIENE'!E9+'Werteliste-manuell'!F8</f>
        <v>8426038240.4200001</v>
      </c>
      <c r="F19" s="228"/>
      <c r="G19" s="229">
        <f>ROUND($F$15/100*D19,2)</f>
        <v>571991760.07000005</v>
      </c>
      <c r="H19" s="230">
        <f>ROUND($F$15/100*E19,2)</f>
        <v>3581066252.1799998</v>
      </c>
      <c r="I19" s="207"/>
      <c r="J19" s="231">
        <f>D19*15/100</f>
        <v>201879444.72899997</v>
      </c>
      <c r="K19" s="230">
        <f>E19*15/100</f>
        <v>1263905736.063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-197983930.87</v>
      </c>
      <c r="E20" s="218">
        <f>ROUND(H20/$F$15*100,2)</f>
        <v>-993233230.79999995</v>
      </c>
      <c r="F20" s="213"/>
      <c r="G20" s="215">
        <f>'Werteliste-manuell'!E9</f>
        <v>-84143170.620000005</v>
      </c>
      <c r="H20" s="232">
        <f>'Werteliste-manuell'!F9</f>
        <v>-422124123.09000003</v>
      </c>
      <c r="I20" s="220"/>
      <c r="J20" s="221">
        <f>D20*15/100</f>
        <v>-29697589.630500004</v>
      </c>
      <c r="K20" s="222">
        <f>E20*15/100</f>
        <v>-148984984.62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-37691997.509999998</v>
      </c>
      <c r="F21" s="213"/>
      <c r="G21" s="223">
        <f>'Werteliste-manuell'!E10</f>
        <v>0</v>
      </c>
      <c r="H21" s="232">
        <f>'Werteliste-manuell'!F10</f>
        <v>-16019098.940000001</v>
      </c>
      <c r="I21" s="220"/>
      <c r="J21" s="221">
        <f>D21*15/100</f>
        <v>0</v>
      </c>
      <c r="K21" s="222">
        <f t="shared" ref="K21:K22" si="2">E21*15/100</f>
        <v>-5653799.6264999993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1652072.42</v>
      </c>
      <c r="E22" s="218">
        <f t="shared" si="1"/>
        <v>8290623.8399999999</v>
      </c>
      <c r="F22" s="213"/>
      <c r="G22" s="223">
        <f>'Werteliste-manuell'!E11</f>
        <v>702130.78</v>
      </c>
      <c r="H22" s="232">
        <f>'Werteliste-manuell'!F11</f>
        <v>3523515.13</v>
      </c>
      <c r="I22" s="220"/>
      <c r="J22" s="221">
        <f>D22*15/100</f>
        <v>247810.86299999998</v>
      </c>
      <c r="K22" s="222">
        <f t="shared" si="2"/>
        <v>1243593.5759999999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1149531106.4099998</v>
      </c>
      <c r="E24" s="234">
        <f>SUM(E19:E23)</f>
        <v>7403403635.9499998</v>
      </c>
      <c r="F24" s="213"/>
      <c r="G24" s="211">
        <f>SUM(G19:G23)</f>
        <v>488550720.23000002</v>
      </c>
      <c r="H24" s="212">
        <f>SUM(H19:H23)</f>
        <v>3146446545.2799997</v>
      </c>
      <c r="I24" s="235"/>
      <c r="J24" s="214">
        <f>SUM(J19:J23)</f>
        <v>172429665.96149996</v>
      </c>
      <c r="K24" s="212">
        <f>SUM(K19:K23)</f>
        <v>1110510545.3924999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-779480130.60000002</v>
      </c>
      <c r="F25" s="213"/>
      <c r="G25" s="223">
        <f>'Werteliste-manuell'!E13</f>
        <v>0</v>
      </c>
      <c r="H25" s="232">
        <f>'Werteliste-manuell'!F13</f>
        <v>-331279055.50449997</v>
      </c>
      <c r="I25" s="220"/>
      <c r="J25" s="221">
        <f>D25*15/100</f>
        <v>0</v>
      </c>
      <c r="K25" s="222">
        <f>E25*15/100</f>
        <v>-116922019.59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1149531106.4099998</v>
      </c>
      <c r="E26" s="238">
        <f>SUM(E24:E25)</f>
        <v>6623923505.3499994</v>
      </c>
      <c r="F26" s="239"/>
      <c r="G26" s="238">
        <f>SUM(G24:G25)</f>
        <v>488550720.23000002</v>
      </c>
      <c r="H26" s="240">
        <f>SUM(H24:H25)</f>
        <v>2815167489.7754998</v>
      </c>
      <c r="I26" s="239"/>
      <c r="J26" s="241">
        <f>SUM(J24:J25)</f>
        <v>172429665.96149996</v>
      </c>
      <c r="K26" s="242">
        <f>SUM(K24:K25)</f>
        <v>993588525.80249989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770399044.08000004</v>
      </c>
      <c r="E28" s="209">
        <f>SUM(E29:E33)</f>
        <v>1957072154.3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0.2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71859941.689999998</v>
      </c>
      <c r="E31" s="223">
        <f>'Werteliste-BIENE'!E12</f>
        <v>405077488.26999998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41205.65</v>
      </c>
      <c r="E32" s="223">
        <f>'Werteliste-BIENE'!E13</f>
        <v>986440.75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698497896.74000001</v>
      </c>
      <c r="E33" s="226">
        <f>'Werteliste-BIENE'!E14</f>
        <v>1551008225.0799999</v>
      </c>
      <c r="F33" s="207"/>
      <c r="G33" s="229">
        <f>ROUND(D33*$F$27/100,2)</f>
        <v>296861606.11000001</v>
      </c>
      <c r="H33" s="229">
        <f>ROUND(E33*$F$27/100,2)</f>
        <v>659178495.65999997</v>
      </c>
      <c r="I33" s="207"/>
      <c r="J33" s="231">
        <f t="shared" ref="J33:K35" si="7">D33*15/100</f>
        <v>104774684.51100001</v>
      </c>
      <c r="K33" s="230">
        <f>E33*15/100</f>
        <v>232651233.76199996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508573.06</v>
      </c>
      <c r="E34" s="218">
        <f>ROUND(H34/$F$27*100,2)</f>
        <v>2871698.31</v>
      </c>
      <c r="F34" s="246"/>
      <c r="G34" s="223">
        <f>'Werteliste-manuell'!E14</f>
        <v>216143.55</v>
      </c>
      <c r="H34" s="232">
        <f>'Werteliste-manuell'!F14</f>
        <v>1220471.78</v>
      </c>
      <c r="I34" s="246"/>
      <c r="J34" s="221">
        <f t="shared" si="7"/>
        <v>76285.959000000003</v>
      </c>
      <c r="K34" s="222">
        <f t="shared" si="7"/>
        <v>430754.74650000001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699006469.79999995</v>
      </c>
      <c r="E36" s="234">
        <f>SUM(E33:E35)</f>
        <v>1553879923.3899999</v>
      </c>
      <c r="F36" s="213"/>
      <c r="G36" s="211">
        <f>SUM(G33:G35)</f>
        <v>297077749.66000003</v>
      </c>
      <c r="H36" s="212">
        <f>SUM(H33:H35)</f>
        <v>660398967.43999994</v>
      </c>
      <c r="I36" s="235"/>
      <c r="J36" s="214">
        <f>SUM(J33:J35)</f>
        <v>104850970.47000001</v>
      </c>
      <c r="K36" s="212">
        <f>SUM(K33:K35)</f>
        <v>233081988.50849995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0</v>
      </c>
      <c r="F38" s="246"/>
      <c r="G38" s="223">
        <f>'Werteliste-manuell'!E17</f>
        <v>0</v>
      </c>
      <c r="H38" s="232">
        <f>'Werteliste-manuell'!F17</f>
        <v>0</v>
      </c>
      <c r="I38" s="246"/>
      <c r="J38" s="221">
        <f>D38*15/100</f>
        <v>0</v>
      </c>
      <c r="K38" s="222">
        <f>E38*15/100</f>
        <v>0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699006469.79999995</v>
      </c>
      <c r="E39" s="248">
        <f>SUM(E36:E38)</f>
        <v>1553879923.3899999</v>
      </c>
      <c r="F39" s="249"/>
      <c r="G39" s="250">
        <f>SUM(G36:G38)</f>
        <v>297077749.66000003</v>
      </c>
      <c r="H39" s="240">
        <f>SUM(H36:H38)</f>
        <v>660398967.43999994</v>
      </c>
      <c r="I39" s="249"/>
      <c r="J39" s="251">
        <f>SUM(J36:J38)</f>
        <v>104850970.47000001</v>
      </c>
      <c r="K39" s="242">
        <f>SUM(K36:K38)</f>
        <v>233081988.50849995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94164983.870000005</v>
      </c>
      <c r="E41" s="257">
        <f>'Werteliste-BIENE'!E15</f>
        <v>568776089.51999998</v>
      </c>
      <c r="F41" s="246"/>
      <c r="G41" s="229">
        <f>ROUND($F$40/100*D41,2)</f>
        <v>47082491.939999998</v>
      </c>
      <c r="H41" s="229">
        <f>ROUND($F$40/100*E41,2)</f>
        <v>284388044.75999999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11379926.779999999</v>
      </c>
      <c r="E42" s="258">
        <f t="shared" ref="E42" si="11">ROUND(H42/$F$40*100,2)</f>
        <v>61763835.689999998</v>
      </c>
      <c r="F42" s="246"/>
      <c r="G42" s="223">
        <f>'Werteliste-manuell'!E18</f>
        <v>5689963.3900000006</v>
      </c>
      <c r="H42" s="232">
        <f>'Werteliste-manuell'!F18</f>
        <v>30881917.845000003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-5505020.3600000003</v>
      </c>
      <c r="E43" s="258">
        <f>ROUND(H43/$F$40*100,2)</f>
        <v>-18211913.84</v>
      </c>
      <c r="F43" s="246"/>
      <c r="G43" s="223">
        <f>'Werteliste-manuell'!E19</f>
        <v>-2752510.1799999997</v>
      </c>
      <c r="H43" s="232">
        <f>'Werteliste-manuell'!F19</f>
        <v>-9105956.9199999999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100039890.29000001</v>
      </c>
      <c r="E44" s="248">
        <f>SUM(E41:E43)</f>
        <v>612328011.37</v>
      </c>
      <c r="F44" s="249"/>
      <c r="G44" s="250">
        <f>SUM(G41:G43)</f>
        <v>50019945.149999999</v>
      </c>
      <c r="H44" s="250">
        <f>SUM(H41:H43)</f>
        <v>306164005.685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95983685.010000005</v>
      </c>
      <c r="E46" s="257">
        <f>'Werteliste-BIENE'!E16</f>
        <v>815501696.11000001</v>
      </c>
      <c r="F46" s="246"/>
      <c r="G46" s="229">
        <f>ROUND($F$45/100*D46,2)</f>
        <v>42232821.399999999</v>
      </c>
      <c r="H46" s="230">
        <f>ROUND($F$45/100*E46,2)</f>
        <v>358820746.29000002</v>
      </c>
      <c r="I46" s="246"/>
      <c r="J46" s="259">
        <f>D46*12/100</f>
        <v>11518042.201200001</v>
      </c>
      <c r="K46" s="260">
        <f>E46*12/100</f>
        <v>97860203.533199996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-204861872.05000001</v>
      </c>
      <c r="F47" s="246"/>
      <c r="G47" s="223">
        <f>'Werteliste-manuell'!E20</f>
        <v>0</v>
      </c>
      <c r="H47" s="232">
        <f>'Werteliste-manuell'!F20</f>
        <v>-90139223.702755481</v>
      </c>
      <c r="I47" s="513"/>
      <c r="J47" s="259">
        <f>D47*12/100</f>
        <v>0</v>
      </c>
      <c r="K47" s="260">
        <f>E47*12/100</f>
        <v>-24583424.646000005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95983685.010000005</v>
      </c>
      <c r="E48" s="238">
        <f>SUM(E46,E47)</f>
        <v>610639824.05999994</v>
      </c>
      <c r="F48" s="249"/>
      <c r="G48" s="238">
        <f>SUM(G46,G47)</f>
        <v>42232821.399999999</v>
      </c>
      <c r="H48" s="242">
        <f>SUM(H46,H47)</f>
        <v>268681522.58724451</v>
      </c>
      <c r="I48" s="249"/>
      <c r="J48" s="241">
        <f>SUM(J46,J47)</f>
        <v>11518042.201200001</v>
      </c>
      <c r="K48" s="242">
        <f>SUM(K46,K47)</f>
        <v>73276778.887199998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519834808.41000003</v>
      </c>
      <c r="E50" s="262">
        <f>SUM(E51:E53)</f>
        <v>1379921571.3900001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4415499.6900000004</v>
      </c>
      <c r="E52" s="223">
        <f>'Werteliste-BIENE'!E18</f>
        <v>34797754.009999998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515419308.72000003</v>
      </c>
      <c r="E53" s="268">
        <f>'Werteliste-BIENE'!E19</f>
        <v>1345123817.3800001</v>
      </c>
      <c r="F53" s="263"/>
      <c r="G53" s="269">
        <f>ROUND(D53*$F$49/100,2)</f>
        <v>257709654.36000001</v>
      </c>
      <c r="H53" s="269">
        <f>ROUND(E53*$F$49/100,2)</f>
        <v>672561908.69000006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515419308.72000003</v>
      </c>
      <c r="E56" s="273">
        <f>SUM(E53:E55)</f>
        <v>1345123817.3800001</v>
      </c>
      <c r="F56" s="263"/>
      <c r="G56" s="274">
        <f>SUM(G53:G55)</f>
        <v>257709654.36000001</v>
      </c>
      <c r="H56" s="275">
        <f>SUM(H53:H55)</f>
        <v>672561908.69000006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-24141522</v>
      </c>
      <c r="F57" s="246"/>
      <c r="G57" s="223">
        <f>'Werteliste-manuell'!E23</f>
        <v>0</v>
      </c>
      <c r="H57" s="232">
        <f>'Werteliste-manuell'!F23</f>
        <v>-12070761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515419308.72000003</v>
      </c>
      <c r="E58" s="238">
        <f>SUM(E56:E57)</f>
        <v>1320982295.3800001</v>
      </c>
      <c r="F58" s="249"/>
      <c r="G58" s="250">
        <f>SUM(G56:G57)</f>
        <v>257709654.36000001</v>
      </c>
      <c r="H58" s="279">
        <f>SUM(H56:H57)</f>
        <v>660491147.69000006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850278415.86000001</v>
      </c>
      <c r="E62" s="284">
        <f>'Werteliste-BIENE'!E21</f>
        <v>6076699091.2600002</v>
      </c>
      <c r="F62" s="285">
        <f>'Werteliste-BIENE'!D67</f>
        <v>45.190072540000003</v>
      </c>
      <c r="G62" s="286">
        <f>D62*$F$62/100</f>
        <v>384241432.91909689</v>
      </c>
      <c r="H62" s="287">
        <f>E62*$F$62/100</f>
        <v>2746064727.3779149</v>
      </c>
      <c r="I62" s="288">
        <f>'Werteliste-BIENE'!D68</f>
        <v>1.99594395</v>
      </c>
      <c r="J62" s="289">
        <f>D62*$I$62/100</f>
        <v>16971080.599513512</v>
      </c>
      <c r="K62" s="290">
        <f>E62*$I$62/100</f>
        <v>121287507.87170894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234795741.54466963</v>
      </c>
      <c r="H63" s="293">
        <f>$E$62*($F$63/100)</f>
        <v>1678018685.0128565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-200364491.97601509</v>
      </c>
      <c r="H65" s="232">
        <f>'Werteliste-manuell'!F24</f>
        <v>-291903745.27821541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31797181.871332243</v>
      </c>
      <c r="H66" s="232">
        <f>'Werteliste-manuell'!F25</f>
        <v>190646398.66363543</v>
      </c>
      <c r="I66" s="246"/>
      <c r="J66" s="223">
        <f>'Werteliste-manuell'!E27</f>
        <v>8404506.5999999996</v>
      </c>
      <c r="K66" s="232">
        <f>'Werteliste-manuell'!F27</f>
        <v>50427039.600000001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134138311.55794492</v>
      </c>
      <c r="H67" s="302">
        <f>'Werteliste-manuell'!F26</f>
        <v>720534850.35827875</v>
      </c>
      <c r="I67" s="300"/>
      <c r="J67" s="301">
        <f>'Werteliste-manuell'!E28</f>
        <v>579429.88570767641</v>
      </c>
      <c r="K67" s="303">
        <f>'Werteliste-manuell'!F28</f>
        <v>6301678.8481394183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584608175.91702867</v>
      </c>
      <c r="H68" s="250">
        <f>SUM(H62:H67)</f>
        <v>5043360916.13447</v>
      </c>
      <c r="I68" s="305"/>
      <c r="J68" s="250">
        <f>SUM(J62:J67)</f>
        <v>25955017.085221186</v>
      </c>
      <c r="K68" s="279">
        <f>SUM(K62:K67)</f>
        <v>178016226.31984836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61979125.460000008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25677066.260000002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0</v>
      </c>
      <c r="E72" s="313">
        <f>H72</f>
        <v>36302059.200000003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36302059.200000003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-61979125.460000008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3600715828.1200004</v>
      </c>
      <c r="E80" s="357">
        <f>E19+E36+E41+E46+E53+E60+E62+E70+E75+E76</f>
        <v>18847997983.540001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1720199066.7170289</v>
      </c>
      <c r="H81" s="367">
        <f>H26+H39+H44+H48+H58+H68+H72+H75+H76</f>
        <v>9790566108.5122147</v>
      </c>
      <c r="I81" s="368"/>
      <c r="J81" s="369">
        <f>J26+J39+J48+J68+J73+J76</f>
        <v>314753695.71792114</v>
      </c>
      <c r="K81" s="367">
        <f>K26+K39+K48+K68+K73+K76</f>
        <v>1415984394.058048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26749620.440000001</v>
      </c>
      <c r="H84" s="376">
        <f>IF(ISBLANK('Werteliste-manuell'!F34)=TRUE,'Werteliste-BIENE'!E29,'Werteliste-manuell'!F34)</f>
        <v>266422554.34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108874436.26000001</v>
      </c>
      <c r="H85" s="314">
        <f>'Werteliste-BIENE'!E30+('Werteliste-BIENE'!E31*(7/3))+'Werteliste-manuell'!F35</f>
        <v>528887139.06999999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39393.599999999999</v>
      </c>
      <c r="H86" s="376">
        <f>'Werteliste-BIENE'!E32</f>
        <v>237653.28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5601453.1599999992</v>
      </c>
      <c r="H88" s="387">
        <f>SUM(H89:H91)</f>
        <v>36096156.420000002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5577458.0199999996</v>
      </c>
      <c r="H89" s="578">
        <f>'Werteliste-BIENE'!E34+'Werteliste-manuell'!F36-'Werteliste-manuell'!F37</f>
        <v>36045042.030000001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23995.14</v>
      </c>
      <c r="H91" s="382">
        <f>'Werteliste-manuell'!F38</f>
        <v>51114.39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4785873.03</v>
      </c>
      <c r="H92" s="212">
        <f>SUM(H93:H94)</f>
        <v>9223276.9900000002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6410.63</v>
      </c>
      <c r="H93" s="382">
        <f>'Werteliste-BIENE'!E35</f>
        <v>42002.78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4779462.4000000004</v>
      </c>
      <c r="H94" s="382">
        <f>'Werteliste-manuell'!F39</f>
        <v>9181274.2100000009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289197.33</v>
      </c>
      <c r="H95" s="212">
        <f>SUM(H96:H97)</f>
        <v>641982.10000000009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289197.33</v>
      </c>
      <c r="H97" s="382">
        <f>'Werteliste-manuell'!F40</f>
        <v>641982.10000000009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1243560.33</v>
      </c>
      <c r="H98" s="212">
        <f>SUM(H99:H100)</f>
        <v>4411262.8499999996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445703.08</v>
      </c>
      <c r="H99" s="382">
        <f>'Werteliste-BIENE'!E37</f>
        <v>2506973.2000000002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797857.25</v>
      </c>
      <c r="H100" s="385">
        <f>'Werteliste-manuell'!F41</f>
        <v>1904289.65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1760928.5900000017</v>
      </c>
      <c r="H101" s="386">
        <f>'Werteliste-manuell'!F42+'Werteliste-manuell'!F43</f>
        <v>18074140.070000004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993397.44</v>
      </c>
      <c r="H102" s="388">
        <f>'Werteliste-manuell'!F44</f>
        <v>5115186.67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150337860.18000004</v>
      </c>
      <c r="H105" s="402">
        <f>H83+H84+H85+H86+H87+H88+H92+H95+H98+H101+H102+H103+H104</f>
        <v>869109351.78999996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46482349.539999999</v>
      </c>
      <c r="K107" s="386">
        <f>'Werteliste-BIENE'!E40</f>
        <v>424902184.37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99695924.299999997</v>
      </c>
      <c r="K108" s="388">
        <f>'Werteliste-BIENE'!E41</f>
        <v>1639241706.28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22598412.079999998</v>
      </c>
      <c r="K109" s="412">
        <f>'Werteliste-BIENE'!E42</f>
        <v>90343710.400000006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168776685.92000002</v>
      </c>
      <c r="K110" s="402">
        <f>SUM(K107:K109)</f>
        <v>2154487601.0500002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1870536926.8970289</v>
      </c>
      <c r="H111" s="402">
        <f>H81+H105+H110</f>
        <v>10659675460.302216</v>
      </c>
      <c r="I111" s="421"/>
      <c r="J111" s="422">
        <f>J81+J105+J110</f>
        <v>483530381.63792115</v>
      </c>
      <c r="K111" s="423">
        <f>K81+K105+K110</f>
        <v>3570471995.1080484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1870536926.8970289</v>
      </c>
      <c r="H114" s="402">
        <f>H111+H113</f>
        <v>10659675460.302216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2892601.85</v>
      </c>
      <c r="H117" s="444">
        <f>'Werteliste-BIENE'!E43+'Werteliste-manuell'!F46</f>
        <v>17884209.609999999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1814572737.74</v>
      </c>
      <c r="E119" s="453">
        <f>IF(ISBLANK('Werteliste-manuell'!F48)=TRUE,'Werteliste-BIENE'!E44,'Werteliste-manuell'!F48)</f>
        <v>8812825187.2999992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45839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29988</v>
      </c>
      <c r="E7" s="560">
        <v>401178.7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1345862964.8599999</v>
      </c>
      <c r="E9" s="562">
        <v>8426038240.4200001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0.2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71859941.689999998</v>
      </c>
      <c r="E12" s="560">
        <v>405077488.26999998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41205.65</v>
      </c>
      <c r="E13" s="560">
        <v>986440.75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698497896.74000001</v>
      </c>
      <c r="E14" s="562">
        <v>1551008225.0799999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94164983.870000005</v>
      </c>
      <c r="E15" s="562">
        <v>568776089.51999998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95983685.010000005</v>
      </c>
      <c r="E16" s="562">
        <v>815501696.11000001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4415499.6900000004</v>
      </c>
      <c r="E18" s="560">
        <v>34797754.009999998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515419308.72000003</v>
      </c>
      <c r="E19" s="562">
        <v>1345123817.3800001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850278415.86000001</v>
      </c>
      <c r="E21" s="562">
        <v>6076699091.2600002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26749620.440000001</v>
      </c>
      <c r="E29" s="560">
        <v>266422554.34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108874436.26000001</v>
      </c>
      <c r="E30" s="560">
        <v>528887139.06999999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39393.599999999999</v>
      </c>
      <c r="E32" s="560">
        <v>237653.28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5577458.0199999996</v>
      </c>
      <c r="E34" s="560">
        <v>35324625.219999999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6410.63</v>
      </c>
      <c r="E35" s="560">
        <v>42002.78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445703.08</v>
      </c>
      <c r="E37" s="560">
        <v>2506973.2000000002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46482349.539999999</v>
      </c>
      <c r="E40" s="560">
        <v>424902184.37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99695924.299999997</v>
      </c>
      <c r="E41" s="560">
        <v>1639241706.28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22598412.079999998</v>
      </c>
      <c r="E42" s="562">
        <v>90343710.400000006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2892601.85</v>
      </c>
      <c r="E43" s="560">
        <v>17884209.609999999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1814572737.74</v>
      </c>
      <c r="E44" s="562">
        <v>8812825187.2999992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369618.12</v>
      </c>
      <c r="E45" s="560">
        <v>1828317.17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61603.12</v>
      </c>
      <c r="E46" s="560">
        <v>304719.90000000002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61603.12</v>
      </c>
      <c r="E47" s="564">
        <v>304719.90000000002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128313.4</v>
      </c>
      <c r="E48" s="560">
        <v>665614.68000000005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39468.050000000003</v>
      </c>
      <c r="E49" s="560">
        <v>452423.73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64300.34</v>
      </c>
      <c r="E50" s="560">
        <v>412574.12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17816.849999999999</v>
      </c>
      <c r="E51" s="560">
        <v>354692.63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-0.02</v>
      </c>
      <c r="E54" s="562">
        <v>-91244650.260000005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812558.53</v>
      </c>
      <c r="E55" s="560">
        <v>6829070.1600000001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314806.78999999998</v>
      </c>
      <c r="E56" s="560">
        <v>3382707.28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256749.55</v>
      </c>
      <c r="E57" s="560">
        <v>4739298.62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1224922.45</v>
      </c>
      <c r="E59" s="566">
        <v>8546054.1400000006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740429.05</v>
      </c>
      <c r="E60" s="560">
        <v>6951377.9699999997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437524.16</v>
      </c>
      <c r="E61" s="560">
        <v>2872891.86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95651.81</v>
      </c>
      <c r="E63" s="568">
        <v>514688.51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49"/>
  <sheetViews>
    <sheetView showGridLines="0" view="pageBreakPreview" zoomScaleNormal="100" zoomScaleSheetLayoutView="10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E9" sqref="E9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45839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Juni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-84143170.620000005</v>
      </c>
      <c r="F9" s="185">
        <v>-422124123.09000003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-16019098.940000001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702130.78</v>
      </c>
      <c r="F11" s="185">
        <v>3523515.13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-331279055.50449997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216143.55</v>
      </c>
      <c r="F14" s="185">
        <v>1220471.78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0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5689963.3900000006</v>
      </c>
      <c r="F18" s="185">
        <v>30881917.845000003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-2752510.1799999997</v>
      </c>
      <c r="F19" s="187">
        <v>-9105956.9199999999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-90139223.702755481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-12070761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-200364491.97601509</v>
      </c>
      <c r="F24" s="189">
        <v>-291903745.27821541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31797181.871332243</v>
      </c>
      <c r="F25" s="185">
        <v>190646398.66363543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134138311.55794492</v>
      </c>
      <c r="F26" s="185">
        <v>720534850.35827875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8404506.5999999996</v>
      </c>
      <c r="F27" s="185">
        <v>50427039.600000001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579429.88570767641</v>
      </c>
      <c r="F28" s="187">
        <v>6301678.8481394183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61979125.460000008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25677066.260000002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36302059.200000003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0</v>
      </c>
      <c r="F36" s="185">
        <v>720416.80999999994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23995.14</v>
      </c>
      <c r="F38" s="185">
        <v>51114.39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4779462.4000000004</v>
      </c>
      <c r="F39" s="185">
        <v>9181274.2100000009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289197.33</v>
      </c>
      <c r="F40" s="185">
        <v>641982.10000000009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797857.25</v>
      </c>
      <c r="F41" s="185">
        <v>1904289.65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1760928.5900000017</v>
      </c>
      <c r="F42" s="185">
        <v>17321000.090000004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753139.98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993397.44</v>
      </c>
      <c r="F44" s="185">
        <v>5115186.67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24.3.0.0</cp:keywords>
  <cp:lastModifiedBy>Bednareck, Ilona</cp:lastModifiedBy>
  <cp:lastPrinted>2025-07-01T04:58:56Z</cp:lastPrinted>
  <dcterms:created xsi:type="dcterms:W3CDTF">2019-08-21T09:16:07Z</dcterms:created>
  <dcterms:modified xsi:type="dcterms:W3CDTF">2025-07-01T04:59:55Z</dcterms:modified>
  <cp:contentStatus>220215</cp:contentStatus>
</cp:coreProperties>
</file>