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07971\Realsteuervergleich\fuer 2024\Bln\Versand\"/>
    </mc:Choice>
  </mc:AlternateContent>
  <xr:revisionPtr revIDLastSave="0" documentId="13_ncr:1_{84F30F95-0837-4C5E-B430-6027F9EA523D}" xr6:coauthVersionLast="36" xr6:coauthVersionMax="36" xr10:uidLastSave="{00000000-0000-0000-0000-000000000000}"/>
  <bookViews>
    <workbookView xWindow="0" yWindow="0" windowWidth="28800" windowHeight="14100" tabRatio="743" xr2:uid="{00000000-000D-0000-FFFF-FFFF00000000}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'D2-Meldung'!$A$1:$K$117</definedName>
    <definedName name="_xlnm.Print_Area" localSheetId="1">'Werteliste-BIENE'!$A$1:$E$70</definedName>
    <definedName name="_xlnm.Print_Area" localSheetId="2">'Werteliste-manuell'!$A$1:$G$49</definedName>
    <definedName name="_xlnm.Print_Titles" localSheetId="0">'D2-Meldung'!$A:$B,'D2-Meldung'!$1:$13</definedName>
    <definedName name="_xlnm.Print_Titles" localSheetId="1">'Werteliste-BIENE'!$1:$6</definedName>
    <definedName name="_xlnm.Print_Titles" localSheetId="2">'Werteliste-manuell'!$1:$6</definedName>
  </definedNames>
  <calcPr calcId="191029"/>
</workbook>
</file>

<file path=xl/calcChain.xml><?xml version="1.0" encoding="utf-8"?>
<calcChain xmlns="http://schemas.openxmlformats.org/spreadsheetml/2006/main">
  <c r="E70" i="6" l="1"/>
  <c r="D69" i="6"/>
  <c r="H87" i="2" l="1"/>
  <c r="G87" i="2"/>
  <c r="H89" i="2"/>
  <c r="H88" i="2"/>
  <c r="G89" i="2"/>
  <c r="G88" i="2"/>
  <c r="H97" i="2"/>
  <c r="G97" i="2"/>
  <c r="H94" i="2"/>
  <c r="G94" i="2"/>
  <c r="H91" i="2"/>
  <c r="G91" i="2"/>
  <c r="H101" i="2"/>
  <c r="G101" i="2"/>
  <c r="H86" i="2" l="1"/>
  <c r="G86" i="2"/>
  <c r="E1" i="6"/>
  <c r="K1" i="2"/>
  <c r="H98" i="2" l="1"/>
  <c r="G98" i="2"/>
  <c r="H95" i="2"/>
  <c r="G95" i="2"/>
  <c r="H93" i="2" l="1"/>
  <c r="H96" i="2"/>
  <c r="G96" i="2"/>
  <c r="G93" i="2"/>
  <c r="H83" i="2" l="1"/>
  <c r="G83" i="2"/>
  <c r="J6" i="2" l="1"/>
  <c r="J5" i="2"/>
  <c r="J4" i="2"/>
  <c r="B111" i="2" s="1"/>
  <c r="C4" i="7"/>
  <c r="C3" i="7"/>
  <c r="C2" i="7"/>
  <c r="C49" i="7" s="1"/>
  <c r="E19" i="2" l="1"/>
  <c r="D19" i="2"/>
  <c r="H82" i="2" l="1"/>
  <c r="G82" i="2"/>
  <c r="H76" i="2" l="1"/>
  <c r="G76" i="2"/>
  <c r="H75" i="2"/>
  <c r="G75" i="2"/>
  <c r="D68" i="2" l="1"/>
  <c r="E68" i="2"/>
  <c r="E117" i="2" l="1"/>
  <c r="D117" i="2"/>
  <c r="H70" i="2"/>
  <c r="G70" i="2"/>
  <c r="E69" i="2"/>
  <c r="D69" i="2"/>
  <c r="K71" i="2"/>
  <c r="J71" i="2"/>
  <c r="K65" i="2" l="1"/>
  <c r="J65" i="2"/>
  <c r="K64" i="2"/>
  <c r="J64" i="2"/>
  <c r="H65" i="2"/>
  <c r="G65" i="2"/>
  <c r="H64" i="2"/>
  <c r="G64" i="2"/>
  <c r="H63" i="2"/>
  <c r="G63" i="2"/>
  <c r="H62" i="2"/>
  <c r="G62" i="2" l="1"/>
  <c r="I60" i="2"/>
  <c r="F60" i="2"/>
  <c r="F61" i="2" l="1"/>
  <c r="D53" i="2" l="1"/>
  <c r="G53" i="2" s="1"/>
  <c r="G47" i="2"/>
  <c r="D47" i="2" s="1"/>
  <c r="J47" i="2" s="1"/>
  <c r="G42" i="2"/>
  <c r="D42" i="2" l="1"/>
  <c r="G34" i="2"/>
  <c r="D34" i="2" s="1"/>
  <c r="G20" i="2" l="1"/>
  <c r="D20" i="2" s="1"/>
  <c r="J20" i="2" s="1"/>
  <c r="D18" i="2" l="1"/>
  <c r="D70" i="2" l="1"/>
  <c r="G23" i="2"/>
  <c r="H115" i="2" l="1"/>
  <c r="G115" i="2"/>
  <c r="G99" i="2"/>
  <c r="E32" i="2" l="1"/>
  <c r="D32" i="2"/>
  <c r="E52" i="2"/>
  <c r="D52" i="2"/>
  <c r="D17" i="2"/>
  <c r="D16" i="2" s="1"/>
  <c r="D23" i="2"/>
  <c r="J23" i="2" s="1"/>
  <c r="G116" i="2"/>
  <c r="G100" i="2"/>
  <c r="G92" i="2"/>
  <c r="G57" i="2"/>
  <c r="G55" i="2"/>
  <c r="G54" i="2"/>
  <c r="G43" i="2"/>
  <c r="G38" i="2"/>
  <c r="G37" i="2"/>
  <c r="D37" i="2" s="1"/>
  <c r="G35" i="2"/>
  <c r="G25" i="2"/>
  <c r="D25" i="2" s="1"/>
  <c r="J25" i="2" s="1"/>
  <c r="G22" i="2"/>
  <c r="G21" i="2"/>
  <c r="K107" i="2"/>
  <c r="J107" i="2"/>
  <c r="K106" i="2"/>
  <c r="J106" i="2"/>
  <c r="K105" i="2"/>
  <c r="J105" i="2"/>
  <c r="H102" i="2"/>
  <c r="G102" i="2"/>
  <c r="H85" i="2"/>
  <c r="G85" i="2"/>
  <c r="H84" i="2"/>
  <c r="G84" i="2"/>
  <c r="H81" i="2"/>
  <c r="G81" i="2"/>
  <c r="E73" i="2"/>
  <c r="H73" i="2" s="1"/>
  <c r="D73" i="2"/>
  <c r="G73" i="2" s="1"/>
  <c r="E60" i="2"/>
  <c r="D60" i="2"/>
  <c r="E53" i="2"/>
  <c r="H53" i="2" s="1"/>
  <c r="E51" i="2"/>
  <c r="D51" i="2"/>
  <c r="E46" i="2"/>
  <c r="D46" i="2"/>
  <c r="D48" i="2" s="1"/>
  <c r="E41" i="2"/>
  <c r="D41" i="2"/>
  <c r="E33" i="2"/>
  <c r="D33" i="2"/>
  <c r="G33" i="2" s="1"/>
  <c r="E31" i="2"/>
  <c r="D31" i="2"/>
  <c r="E30" i="2"/>
  <c r="D30" i="2"/>
  <c r="E29" i="2"/>
  <c r="D29" i="2"/>
  <c r="E18" i="2"/>
  <c r="H92" i="2"/>
  <c r="K75" i="2"/>
  <c r="G41" i="2" l="1"/>
  <c r="G44" i="2" s="1"/>
  <c r="H41" i="2"/>
  <c r="D28" i="2"/>
  <c r="D50" i="2"/>
  <c r="H90" i="2"/>
  <c r="K108" i="2"/>
  <c r="E28" i="2"/>
  <c r="E50" i="2"/>
  <c r="G46" i="2"/>
  <c r="G48" i="2" s="1"/>
  <c r="J46" i="2"/>
  <c r="J48" i="2" s="1"/>
  <c r="K33" i="2"/>
  <c r="H33" i="2"/>
  <c r="K46" i="2"/>
  <c r="H46" i="2"/>
  <c r="G61" i="2"/>
  <c r="J60" i="2"/>
  <c r="J66" i="2" s="1"/>
  <c r="G60" i="2"/>
  <c r="J108" i="2"/>
  <c r="H61" i="2"/>
  <c r="H60" i="2"/>
  <c r="K60" i="2"/>
  <c r="K66" i="2" s="1"/>
  <c r="G90" i="2"/>
  <c r="G103" i="2" s="1"/>
  <c r="D43" i="2"/>
  <c r="D44" i="2" s="1"/>
  <c r="D35" i="2"/>
  <c r="D36" i="2" s="1"/>
  <c r="G36" i="2"/>
  <c r="G39" i="2" s="1"/>
  <c r="G74" i="2"/>
  <c r="J74" i="2" s="1"/>
  <c r="G56" i="2"/>
  <c r="D54" i="2"/>
  <c r="H23" i="2"/>
  <c r="E23" i="2" s="1"/>
  <c r="K23" i="2" s="1"/>
  <c r="H111" i="2"/>
  <c r="G111" i="2"/>
  <c r="H20" i="2"/>
  <c r="E20" i="2" s="1"/>
  <c r="E17" i="2"/>
  <c r="E16" i="2" s="1"/>
  <c r="H99" i="2"/>
  <c r="H116" i="2"/>
  <c r="H34" i="2"/>
  <c r="H43" i="2"/>
  <c r="E43" i="2" s="1"/>
  <c r="H42" i="2"/>
  <c r="H21" i="2"/>
  <c r="H35" i="2"/>
  <c r="H55" i="2"/>
  <c r="H22" i="2"/>
  <c r="H37" i="2"/>
  <c r="E37" i="2" s="1"/>
  <c r="H57" i="2"/>
  <c r="E57" i="2" s="1"/>
  <c r="H54" i="2"/>
  <c r="H25" i="2"/>
  <c r="H38" i="2"/>
  <c r="H47" i="2"/>
  <c r="H100" i="2"/>
  <c r="H103" i="2" l="1"/>
  <c r="H44" i="2"/>
  <c r="H48" i="2"/>
  <c r="H56" i="2"/>
  <c r="H66" i="2"/>
  <c r="G66" i="2"/>
  <c r="E34" i="2"/>
  <c r="H36" i="2"/>
  <c r="D57" i="2" l="1"/>
  <c r="D55" i="2"/>
  <c r="D56" i="2" s="1"/>
  <c r="D58" i="2" l="1"/>
  <c r="D38" i="2" l="1"/>
  <c r="D39" i="2" s="1"/>
  <c r="D22" i="2" l="1"/>
  <c r="D21" i="2"/>
  <c r="H19" i="2"/>
  <c r="H24" i="2" s="1"/>
  <c r="G19" i="2"/>
  <c r="G24" i="2" s="1"/>
  <c r="D24" i="2" l="1"/>
  <c r="D26" i="2" s="1"/>
  <c r="J76" i="2"/>
  <c r="D76" i="2"/>
  <c r="J75" i="2"/>
  <c r="D75" i="2"/>
  <c r="G58" i="2"/>
  <c r="J38" i="2"/>
  <c r="J37" i="2"/>
  <c r="J35" i="2"/>
  <c r="J33" i="2"/>
  <c r="J22" i="2"/>
  <c r="J21" i="2"/>
  <c r="K19" i="2"/>
  <c r="J19" i="2"/>
  <c r="G26" i="2"/>
  <c r="J12" i="2"/>
  <c r="G12" i="2"/>
  <c r="D12" i="2"/>
  <c r="G79" i="2" l="1"/>
  <c r="G109" i="2" s="1"/>
  <c r="G112" i="2" s="1"/>
  <c r="J24" i="2"/>
  <c r="J26" i="2" s="1"/>
  <c r="J34" i="2"/>
  <c r="J36" i="2" s="1"/>
  <c r="J39" i="2" s="1"/>
  <c r="D74" i="2"/>
  <c r="D78" i="2" s="1"/>
  <c r="J79" i="2" l="1"/>
  <c r="J109" i="2" s="1"/>
  <c r="K37" i="2"/>
  <c r="E55" i="2"/>
  <c r="E21" i="2"/>
  <c r="K21" i="2" s="1"/>
  <c r="E38" i="2"/>
  <c r="K38" i="2" s="1"/>
  <c r="E35" i="2"/>
  <c r="E22" i="2"/>
  <c r="K22" i="2" s="1"/>
  <c r="E47" i="2"/>
  <c r="E48" i="2" s="1"/>
  <c r="E25" i="2"/>
  <c r="K25" i="2" s="1"/>
  <c r="E70" i="2"/>
  <c r="K47" i="2" l="1"/>
  <c r="K48" i="2" s="1"/>
  <c r="K35" i="2"/>
  <c r="E36" i="2"/>
  <c r="E24" i="2"/>
  <c r="E26" i="2" s="1"/>
  <c r="H39" i="2"/>
  <c r="H58" i="2"/>
  <c r="K20" i="2"/>
  <c r="K24" i="2" s="1"/>
  <c r="K26" i="2" s="1"/>
  <c r="K76" i="2"/>
  <c r="E76" i="2"/>
  <c r="E54" i="2"/>
  <c r="E56" i="2" s="1"/>
  <c r="E58" i="2" s="1"/>
  <c r="E42" i="2"/>
  <c r="E44" i="2" s="1"/>
  <c r="H26" i="2"/>
  <c r="E39" i="2" l="1"/>
  <c r="K34" i="2"/>
  <c r="K36" i="2" s="1"/>
  <c r="K39" i="2" s="1"/>
  <c r="H74" i="2"/>
  <c r="K74" i="2" s="1"/>
  <c r="E75" i="2"/>
  <c r="H79" i="2" l="1"/>
  <c r="H109" i="2" s="1"/>
  <c r="H112" i="2" s="1"/>
  <c r="K79" i="2"/>
  <c r="K109" i="2" s="1"/>
  <c r="E74" i="2"/>
  <c r="E78" i="2" s="1"/>
</calcChain>
</file>

<file path=xl/sharedStrings.xml><?xml version="1.0" encoding="utf-8"?>
<sst xmlns="http://schemas.openxmlformats.org/spreadsheetml/2006/main" count="711" uniqueCount="403">
  <si>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</si>
  <si>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</si>
  <si>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</si>
  <si>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</si>
  <si>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</si>
  <si>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</si>
  <si>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</si>
  <si>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</si>
  <si>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</si>
  <si>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</si>
  <si>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</si>
  <si>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</si>
  <si>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</si>
  <si>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</si>
  <si>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</si>
  <si>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</si>
  <si>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</si>
  <si>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</si>
  <si>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</si>
  <si>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</si>
  <si>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</si>
  <si>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</si>
  <si>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</si>
  <si>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</si>
  <si>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</si>
  <si>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</si>
  <si>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</si>
  <si>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</si>
  <si>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</si>
  <si>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</si>
  <si>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</si>
  <si>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</si>
  <si>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</si>
  <si>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</si>
  <si>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</si>
  <si>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</si>
  <si>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</si>
  <si>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</si>
  <si>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</si>
  <si>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</si>
  <si>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</si>
  <si>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</si>
  <si>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</si>
  <si>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</si>
  <si>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</si>
  <si>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</si>
  <si>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</si>
  <si>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</si>
  <si>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</si>
  <si>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</si>
  <si>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</si>
  <si>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</si>
  <si>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</si>
  <si>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</si>
  <si>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</si>
  <si>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</si>
  <si>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</si>
  <si>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</si>
  <si>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</si>
  <si>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</si>
  <si>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</si>
  <si>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</si>
  <si>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</si>
  <si>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</si>
  <si>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</si>
  <si>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</si>
  <si>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</si>
  <si>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</si>
  <si>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</si>
  <si>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</si>
  <si>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</si>
  <si>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</si>
  <si>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</si>
  <si>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</si>
  <si>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</si>
  <si>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</si>
  <si>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</si>
  <si>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</si>
  <si>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</si>
  <si>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</si>
  <si>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</si>
  <si>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</si>
  <si>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</si>
  <si>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</si>
  <si>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</si>
  <si>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</si>
  <si>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</si>
  <si>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</si>
  <si>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</si>
  <si>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</si>
  <si>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</si>
  <si>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</si>
  <si>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</si>
  <si>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</si>
  <si>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</si>
  <si>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</si>
  <si>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</si>
  <si>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</si>
  <si>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</si>
  <si>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</si>
  <si>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</si>
  <si>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</si>
  <si>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</si>
  <si>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</si>
  <si>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</si>
  <si>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</si>
  <si>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</si>
  <si>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</si>
  <si>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</si>
  <si>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</si>
  <si>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</si>
  <si>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</si>
  <si>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</si>
  <si>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</si>
  <si>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</si>
  <si>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</si>
  <si>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</si>
  <si>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</si>
  <si>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</si>
  <si>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</si>
  <si>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</si>
  <si>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</si>
  <si>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</si>
  <si>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</si>
  <si>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</si>
  <si>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</si>
  <si>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</si>
  <si>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</si>
  <si>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</si>
  <si>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</si>
  <si>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</si>
  <si>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</si>
  <si>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</si>
  <si>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</si>
  <si>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</si>
  <si>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</si>
  <si>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</si>
  <si>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</si>
  <si>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</si>
  <si>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</si>
  <si>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</si>
  <si>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</si>
  <si>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</si>
  <si>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</si>
  <si>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</si>
  <si>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</si>
  <si>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</si>
  <si>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</si>
  <si>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</si>
  <si>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</si>
  <si>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</si>
  <si>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</si>
  <si>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</si>
  <si>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</si>
  <si>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</si>
  <si>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</si>
  <si>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</si>
  <si>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</si>
  <si>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</si>
  <si>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</si>
  <si>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</si>
  <si>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</si>
  <si>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</si>
  <si>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</si>
  <si>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</si>
  <si>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</si>
  <si>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</si>
  <si>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</si>
  <si>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</si>
  <si>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</si>
  <si>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</si>
  <si>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</si>
  <si>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</si>
  <si>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</si>
  <si>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</si>
  <si>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</si>
  <si>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</si>
  <si>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</si>
  <si>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</si>
  <si>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</si>
  <si>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</si>
  <si>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</si>
  <si>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</si>
  <si>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</si>
  <si>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</si>
  <si>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</si>
  <si>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</si>
  <si>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</si>
  <si>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</si>
  <si>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</si>
  <si>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</si>
  <si>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</si>
  <si>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</si>
  <si>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</si>
  <si>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</si>
  <si>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</si>
  <si>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</si>
  <si>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</si>
  <si>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</si>
  <si>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</si>
  <si>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</si>
  <si>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</si>
  <si>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</si>
  <si>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</si>
  <si>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</si>
  <si>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</si>
  <si>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</si>
  <si>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</si>
  <si>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</si>
  <si>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</si>
  <si>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</si>
  <si>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</si>
  <si>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</si>
  <si>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</si>
  <si>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</si>
  <si>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</si>
  <si>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</si>
  <si>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</si>
  <si>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</si>
  <si>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</si>
  <si>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</si>
  <si>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</si>
  <si>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</si>
  <si>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</si>
  <si>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</si>
  <si>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</si>
  <si>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</si>
  <si>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</si>
  <si>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</si>
  <si>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</si>
  <si>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</si>
  <si>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</si>
  <si>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</si>
  <si>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</si>
  <si>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</si>
  <si>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</si>
  <si>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</si>
  <si>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</si>
  <si>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</si>
  <si>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</si>
  <si>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</si>
  <si>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</si>
  <si>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</si>
  <si>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</si>
  <si>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>Erstattungen von Zinsen § 233a AO - zur Körperschaftsteuer</t>
  </si>
  <si>
    <t>Erstattungen von Zinsen § 233a AO - zur Umsatzsteuer</t>
  </si>
  <si>
    <t>Erstattungen von Zinsen § 233a AO - zur Vermögensteuer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</si>
  <si>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</si>
  <si>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</si>
  <si>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</si>
  <si>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</si>
  <si>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</si>
  <si>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</si>
  <si>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</si>
  <si>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</si>
  <si>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</si>
  <si>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</si>
  <si>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</si>
  <si>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</si>
  <si>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</si>
  <si>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</si>
  <si>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</si>
  <si>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</si>
  <si>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</si>
  <si>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</si>
  <si>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</si>
  <si>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</si>
  <si>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</si>
  <si>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</si>
  <si>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</si>
  <si>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</si>
  <si>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</si>
  <si>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</si>
  <si>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</si>
  <si>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</si>
  <si>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</si>
  <si>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</si>
  <si>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</si>
  <si>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</si>
  <si>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</si>
  <si>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</si>
  <si>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</si>
  <si>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</si>
  <si>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</si>
  <si>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</si>
  <si>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</si>
  <si>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</si>
  <si>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</si>
  <si>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</si>
  <si>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</si>
  <si>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</si>
  <si>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</si>
  <si>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</si>
  <si>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</si>
  <si>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</si>
  <si>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</si>
  <si>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</si>
  <si>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</si>
  <si>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</si>
  <si>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</si>
  <si>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</si>
  <si>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</si>
  <si>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</si>
  <si>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</si>
  <si>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</si>
  <si>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</si>
  <si>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</si>
  <si>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</si>
  <si>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</si>
  <si>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</si>
  <si>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</si>
  <si>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</si>
  <si>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</si>
  <si>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</si>
  <si>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</si>
  <si>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</si>
  <si>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</si>
  <si>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</si>
  <si>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</si>
  <si>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</si>
  <si>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</si>
  <si>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</si>
  <si>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</si>
  <si>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</si>
  <si>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</si>
  <si>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</si>
  <si>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</si>
  <si>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</si>
  <si>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</si>
  <si>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</si>
  <si>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</si>
  <si>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</si>
  <si>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</si>
  <si>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</si>
  <si>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</si>
  <si>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</si>
  <si>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</si>
  <si>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</si>
  <si>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</si>
  <si>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</si>
  <si>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</si>
  <si>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</si>
  <si>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</si>
  <si>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</si>
  <si>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</si>
  <si>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</si>
  <si>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</si>
  <si>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Sportwettensteuer</t>
  </si>
  <si>
    <t>zzgl. USt-Beträge § 1 Abs. 2 ff. FAG</t>
  </si>
  <si>
    <t>USt-Beträge § 1 Abs. 2 ff. FAG (Land)</t>
  </si>
  <si>
    <t>USt-Beträge § 1 Abs. 2 ff. FAG (Gemeinden)</t>
  </si>
  <si>
    <t>örtliches Aufkommen Sportwettensteuer</t>
  </si>
  <si>
    <t>Zerlegung Sportwettensteuer</t>
  </si>
  <si>
    <t>III.450</t>
  </si>
  <si>
    <t>III.451</t>
  </si>
  <si>
    <t>örtliches Aufkommen Online-Pokersteuer</t>
  </si>
  <si>
    <t>III.452</t>
  </si>
  <si>
    <t>Zerlegung Online-Pokersteuer</t>
  </si>
  <si>
    <t>III.460</t>
  </si>
  <si>
    <t>Virtuelle Automatensteuer</t>
  </si>
  <si>
    <t>III.461</t>
  </si>
  <si>
    <t>örtliches Aufkommen virtuelle Automatensteuer</t>
  </si>
  <si>
    <t>III.462</t>
  </si>
  <si>
    <t>Zerlegung virtuelle Automatensteuer</t>
  </si>
  <si>
    <t>III.431</t>
  </si>
  <si>
    <t>Sportwettensteuer (örtliches Aufkommen)</t>
  </si>
  <si>
    <t>Virtuelle Automatensteuer (örtliches Aufkommen)</t>
  </si>
  <si>
    <t>BIENE oder manuell (Vorrang BIENE)</t>
  </si>
  <si>
    <t>zzgl. Steuern nach §§ 50, 50a EStG</t>
  </si>
  <si>
    <t>Steuern nach §§ 50, 50a EStG</t>
  </si>
  <si>
    <t>Online-Pokersteuer (örtliches Aufkommen)</t>
  </si>
  <si>
    <t>058</t>
  </si>
  <si>
    <t>III.432</t>
  </si>
  <si>
    <t>Zerlegung Lotteriesteuer ausländischer Anbieter</t>
  </si>
  <si>
    <t>III.431Zus</t>
  </si>
  <si>
    <t>Online-Pokersteuer</t>
  </si>
  <si>
    <t>zzgl. Steuern nach §§ 50, 50a EStG und § 10 StAbwG</t>
  </si>
  <si>
    <t>Steuern nach §§ 50, 50a EStG und § 10 StAbwG</t>
  </si>
  <si>
    <t>FKA</t>
  </si>
  <si>
    <t xml:space="preserve">Gemeindesteuern der Stadtstaaten - Grundsteuer </t>
  </si>
  <si>
    <t xml:space="preserve">Gemeindesteuern der Stadtstaaten - Gewerbesteuer brutto </t>
  </si>
  <si>
    <t>Gemeindesteuern der Stadtstaaten - sonstige Gemeindesteuern</t>
  </si>
  <si>
    <t xml:space="preserve">Erstattungen von Zinsen § 233a AO - zur Einkommen-/Lohnsteuer </t>
  </si>
  <si>
    <t xml:space="preserve">Nachzahlungen von Zinsen § 233 AO - zur Einkommen-/Lohnsteuer </t>
  </si>
  <si>
    <t>Länderanteil Umsatzsteuer gem. § 1 Abs. 1 FAG (v.H.)</t>
  </si>
  <si>
    <t>Gemeindeanteil Umsatzsteuer gem. § 1 Abs. 1 FAG (v.H.)</t>
  </si>
  <si>
    <t>Ablieferungssatz Bundesanteil gem. § 1 Abs. 1 Erste VO FAG (v.H.)</t>
  </si>
  <si>
    <t>landesspezifischer Bundesanteil gem. § 1 Abs. 1 Erste VO FAG (v.H.)</t>
  </si>
  <si>
    <t>Eingabefelder</t>
  </si>
  <si>
    <t>062</t>
  </si>
  <si>
    <t>Online-Casinospielsteuer</t>
  </si>
  <si>
    <t>III.620</t>
  </si>
  <si>
    <t>örtliches Aufkommen Lotteriesteuer ausländischer Anbieter</t>
  </si>
  <si>
    <t>III.433</t>
  </si>
  <si>
    <t>Aufkommen ausländischer Anbieter zur Lotteriesteuer (ist im BIENE-Wert enthalten)</t>
  </si>
  <si>
    <t>Lotteriesteuer (örtliches Aufkommen)</t>
  </si>
  <si>
    <t>BIENE zzgl. Zusatzbetrag manuell abzgl. Aufkommen ausländischer Anbieter manuell</t>
  </si>
  <si>
    <t>örtliches Aufkommen Lotteriesteuer inländischer Anbieter</t>
  </si>
  <si>
    <t>Lotteriesteuer ausländischer Anbieter (örtliches Aufkommen Hessen)</t>
  </si>
  <si>
    <r>
      <t xml:space="preserve">Summe Landessteuern </t>
    </r>
    <r>
      <rPr>
        <i/>
        <sz val="8"/>
        <color theme="0" tint="-0.499984740745262"/>
        <rFont val="Liberation Sans"/>
        <family val="2"/>
      </rPr>
      <t>(kassenmäßige Steuereinnahmen)</t>
    </r>
  </si>
  <si>
    <t>Berlin</t>
  </si>
  <si>
    <t>Mai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</si>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</sst>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#,##0;\-#,##0;\-"/>
    <numFmt numFmtId="165" formatCode="0.0"/>
    <numFmt numFmtId="166" formatCode="#,##0.00000000"/>
    <numFmt numFmtId="167" formatCode="dd/mm/yy;@"/>
    <numFmt numFmtId="168" formatCode="#,##0.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Liberation Sans"/>
      <family val="2"/>
    </font>
    <font>
      <b/>
      <sz val="16"/>
      <name val="Liberation Sans"/>
      <family val="2"/>
    </font>
    <font>
      <b/>
      <u/>
      <sz val="16"/>
      <name val="Liberation Sans"/>
      <family val="2"/>
    </font>
    <font>
      <sz val="11"/>
      <name val="Liberation Sans"/>
      <family val="2"/>
    </font>
    <font>
      <sz val="13"/>
      <color theme="1"/>
      <name val="Liberation Sans"/>
      <family val="2"/>
    </font>
    <font>
      <sz val="12"/>
      <color theme="1"/>
      <name val="Liberation Sans"/>
      <family val="2"/>
    </font>
    <font>
      <b/>
      <sz val="11"/>
      <color theme="1"/>
      <name val="Liberation Sans"/>
      <family val="2"/>
    </font>
    <font>
      <b/>
      <sz val="9"/>
      <name val="Liberation Sans"/>
      <family val="2"/>
    </font>
    <font>
      <sz val="9"/>
      <name val="Liberation Sans"/>
      <family val="2"/>
    </font>
    <font>
      <b/>
      <i/>
      <sz val="9"/>
      <name val="Liberation Sans"/>
      <family val="2"/>
    </font>
    <font>
      <b/>
      <sz val="8"/>
      <name val="Liberation Sans"/>
      <family val="2"/>
    </font>
    <font>
      <b/>
      <u/>
      <sz val="11"/>
      <name val="Liberation Sans"/>
      <family val="2"/>
    </font>
    <font>
      <b/>
      <sz val="14"/>
      <name val="Liberation Sans"/>
      <family val="2"/>
    </font>
    <font>
      <b/>
      <sz val="11"/>
      <name val="Liberation Sans"/>
      <family val="2"/>
    </font>
    <font>
      <b/>
      <sz val="9"/>
      <color theme="0" tint="-0.499984740745262"/>
      <name val="Liberation Sans"/>
      <family val="2"/>
    </font>
    <font>
      <i/>
      <sz val="8"/>
      <name val="Liberation Sans"/>
      <family val="2"/>
    </font>
    <font>
      <i/>
      <sz val="8"/>
      <color theme="0" tint="-0.499984740745262"/>
      <name val="Liberation Sans"/>
      <family val="2"/>
    </font>
    <font>
      <sz val="9"/>
      <color theme="0" tint="-0.499984740745262"/>
      <name val="Liberation Sans"/>
      <family val="2"/>
    </font>
    <font>
      <sz val="8"/>
      <name val="Liberation Sans"/>
      <family val="2"/>
    </font>
    <font>
      <b/>
      <sz val="9"/>
      <color theme="1"/>
      <name val="Liberation Sans"/>
      <family val="2"/>
    </font>
    <font>
      <sz val="11"/>
      <color rgb="FFFF0000"/>
      <name val="Liberation Sans"/>
      <family val="2"/>
    </font>
    <font>
      <sz val="11"/>
      <color theme="0" tint="-0.499984740745262"/>
      <name val="Liberation Sans"/>
      <family val="2"/>
    </font>
    <font>
      <b/>
      <sz val="11"/>
      <color theme="0" tint="-0.499984740745262"/>
      <name val="Liberation Sans"/>
      <family val="2"/>
    </font>
    <font>
      <sz val="9"/>
      <color theme="1"/>
      <name val="Liberation Sans"/>
      <family val="2"/>
    </font>
    <font>
      <b/>
      <sz val="9"/>
      <color rgb="FFC00000"/>
      <name val="Liberation Sans"/>
      <family val="2"/>
    </font>
    <font>
      <b/>
      <i/>
      <sz val="8"/>
      <name val="Liberation Sans"/>
      <family val="2"/>
    </font>
    <font>
      <i/>
      <sz val="8"/>
      <color theme="1"/>
      <name val="Liberation Sans"/>
      <family val="2"/>
    </font>
    <font>
      <i/>
      <sz val="9"/>
      <color theme="0" tint="-0.499984740745262"/>
      <name val="Liberation Sans"/>
      <family val="2"/>
    </font>
    <font>
      <b/>
      <u/>
      <sz val="14"/>
      <name val="Liberation Sans"/>
      <family val="2"/>
    </font>
    <font>
      <b/>
      <sz val="12"/>
      <color theme="1"/>
      <name val="Liberation Sans"/>
      <family val="2"/>
    </font>
    <font>
      <sz val="10"/>
      <name val="Liberation Sans"/>
      <family val="2"/>
    </font>
    <font>
      <b/>
      <sz val="10"/>
      <color theme="1"/>
      <name val="Liberation San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Fill="0" applyBorder="0" applyProtection="0"/>
    <xf numFmtId="43" fontId="1" fillId="0" borderId="0" applyFont="0" applyFill="0" applyBorder="0" applyAlignment="0" applyProtection="0"/>
  </cellStyleXfs>
  <cellXfs count="601">
    <xf numFmtId="0" fontId="0" fillId="0" borderId="0" xfId="0"/>
    <xf numFmtId="0" fontId="4" fillId="0" borderId="0" xfId="0" applyFont="1" applyAlignment="1">
      <alignment horizontal="left"/>
    </xf>
    <xf numFmtId="38" fontId="5" fillId="0" borderId="0" xfId="0" applyNumberFormat="1" applyFont="1" applyAlignment="1">
      <alignment horizontal="left"/>
    </xf>
    <xf numFmtId="38" fontId="6" fillId="0" borderId="0" xfId="0" applyNumberFormat="1" applyFont="1" applyAlignment="1">
      <alignment horizontal="left"/>
    </xf>
    <xf numFmtId="38" fontId="6" fillId="0" borderId="0" xfId="0" applyNumberFormat="1" applyFont="1" applyAlignment="1">
      <alignment horizontal="centerContinuous"/>
    </xf>
    <xf numFmtId="38" fontId="7" fillId="0" borderId="57" xfId="0" applyNumberFormat="1" applyFont="1" applyBorder="1" applyAlignment="1">
      <alignment horizontal="right" indent="1"/>
    </xf>
    <xf numFmtId="167" fontId="7" fillId="0" borderId="59" xfId="0" applyNumberFormat="1" applyFont="1" applyBorder="1" applyAlignment="1">
      <alignment horizontal="left"/>
    </xf>
    <xf numFmtId="0" fontId="4" fillId="0" borderId="0" xfId="0" applyFont="1" applyAlignment="1">
      <alignment horizontal="centerContinuous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Continuous"/>
    </xf>
    <xf numFmtId="0" fontId="4" fillId="0" borderId="0" xfId="0" applyFont="1"/>
    <xf numFmtId="0" fontId="4" fillId="0" borderId="129" xfId="0" applyFont="1" applyBorder="1" applyAlignment="1">
      <alignment horizontal="left" indent="2"/>
    </xf>
    <xf numFmtId="0" fontId="4" fillId="0" borderId="133" xfId="0" applyFont="1" applyBorder="1" applyAlignment="1">
      <alignment horizontal="right" indent="1"/>
    </xf>
    <xf numFmtId="0" fontId="10" fillId="0" borderId="133" xfId="0" applyFont="1" applyBorder="1" applyAlignment="1">
      <alignment horizontal="left"/>
    </xf>
    <xf numFmtId="0" fontId="4" fillId="0" borderId="130" xfId="0" applyFont="1" applyBorder="1" applyAlignment="1">
      <alignment horizontal="left"/>
    </xf>
    <xf numFmtId="0" fontId="4" fillId="0" borderId="20" xfId="0" applyFont="1" applyBorder="1" applyAlignment="1">
      <alignment horizontal="left" indent="2"/>
    </xf>
    <xf numFmtId="0" fontId="4" fillId="0" borderId="0" xfId="0" applyFont="1" applyAlignment="1">
      <alignment horizontal="right" indent="1"/>
    </xf>
    <xf numFmtId="0" fontId="10" fillId="0" borderId="0" xfId="0" applyFont="1" applyAlignment="1">
      <alignment horizontal="left"/>
    </xf>
    <xf numFmtId="0" fontId="4" fillId="0" borderId="131" xfId="0" applyFont="1" applyBorder="1" applyAlignment="1">
      <alignment horizontal="left"/>
    </xf>
    <xf numFmtId="0" fontId="4" fillId="0" borderId="52" xfId="0" applyFont="1" applyBorder="1" applyAlignment="1">
      <alignment horizontal="left" indent="2"/>
    </xf>
    <xf numFmtId="0" fontId="4" fillId="0" borderId="53" xfId="0" applyFont="1" applyBorder="1" applyAlignment="1">
      <alignment horizontal="right" indent="1"/>
    </xf>
    <xf numFmtId="0" fontId="10" fillId="0" borderId="53" xfId="0" applyFont="1" applyBorder="1" applyAlignment="1">
      <alignment horizontal="left"/>
    </xf>
    <xf numFmtId="0" fontId="4" fillId="0" borderId="13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Continuous"/>
    </xf>
    <xf numFmtId="38" fontId="11" fillId="0" borderId="0" xfId="0" applyNumberFormat="1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38" fontId="11" fillId="0" borderId="2" xfId="0" applyNumberFormat="1" applyFont="1" applyBorder="1" applyAlignment="1">
      <alignment horizontal="centerContinuous"/>
    </xf>
    <xf numFmtId="38" fontId="11" fillId="0" borderId="3" xfId="0" applyNumberFormat="1" applyFont="1" applyBorder="1" applyAlignment="1">
      <alignment horizontal="centerContinuous"/>
    </xf>
    <xf numFmtId="0" fontId="11" fillId="0" borderId="1" xfId="0" applyFont="1" applyBorder="1" applyAlignment="1">
      <alignment horizontal="center"/>
    </xf>
    <xf numFmtId="38" fontId="11" fillId="0" borderId="4" xfId="0" applyNumberFormat="1" applyFont="1" applyBorder="1" applyAlignment="1">
      <alignment horizontal="centerContinuous"/>
    </xf>
    <xf numFmtId="38" fontId="11" fillId="0" borderId="4" xfId="0" applyNumberFormat="1" applyFont="1" applyBorder="1"/>
    <xf numFmtId="0" fontId="4" fillId="0" borderId="0" xfId="0" applyFont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/>
    <xf numFmtId="38" fontId="11" fillId="0" borderId="6" xfId="0" applyNumberFormat="1" applyFont="1" applyBorder="1" applyAlignment="1">
      <alignment horizontal="centerContinuous"/>
    </xf>
    <xf numFmtId="38" fontId="11" fillId="0" borderId="7" xfId="0" applyNumberFormat="1" applyFont="1" applyBorder="1" applyAlignment="1">
      <alignment horizontal="centerContinuous"/>
    </xf>
    <xf numFmtId="0" fontId="11" fillId="0" borderId="5" xfId="0" applyFont="1" applyBorder="1" applyAlignment="1">
      <alignment horizontal="left"/>
    </xf>
    <xf numFmtId="0" fontId="11" fillId="0" borderId="8" xfId="0" applyFont="1" applyBorder="1"/>
    <xf numFmtId="38" fontId="11" fillId="0" borderId="9" xfId="0" quotePrefix="1" applyNumberFormat="1" applyFont="1" applyBorder="1" applyAlignment="1">
      <alignment horizontal="centerContinuous"/>
    </xf>
    <xf numFmtId="38" fontId="11" fillId="0" borderId="10" xfId="0" applyNumberFormat="1" applyFont="1" applyBorder="1" applyAlignment="1">
      <alignment horizontal="centerContinuous"/>
    </xf>
    <xf numFmtId="38" fontId="11" fillId="0" borderId="9" xfId="0" applyNumberFormat="1" applyFont="1" applyBorder="1" applyAlignment="1">
      <alignment horizontal="centerContinuous"/>
    </xf>
    <xf numFmtId="38" fontId="11" fillId="0" borderId="11" xfId="0" applyNumberFormat="1" applyFont="1" applyBorder="1" applyAlignment="1">
      <alignment horizontal="centerContinuous"/>
    </xf>
    <xf numFmtId="0" fontId="11" fillId="0" borderId="5" xfId="0" applyFont="1" applyBorder="1" applyAlignment="1">
      <alignment horizontal="left" indent="2"/>
    </xf>
    <xf numFmtId="0" fontId="12" fillId="0" borderId="12" xfId="0" applyFont="1" applyBorder="1" applyAlignment="1">
      <alignment horizontal="center" wrapText="1"/>
    </xf>
    <xf numFmtId="38" fontId="11" fillId="0" borderId="13" xfId="0" applyNumberFormat="1" applyFont="1" applyBorder="1" applyAlignment="1">
      <alignment horizontal="center" vertical="center"/>
    </xf>
    <xf numFmtId="38" fontId="11" fillId="0" borderId="7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wrapText="1"/>
    </xf>
    <xf numFmtId="0" fontId="11" fillId="0" borderId="13" xfId="0" applyFont="1" applyBorder="1" applyAlignment="1">
      <alignment horizontal="center" vertical="center"/>
    </xf>
    <xf numFmtId="38" fontId="11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38" fontId="14" fillId="0" borderId="4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right" wrapText="1"/>
    </xf>
    <xf numFmtId="38" fontId="11" fillId="0" borderId="15" xfId="0" applyNumberFormat="1" applyFont="1" applyBorder="1" applyAlignment="1">
      <alignment horizontal="center" vertical="center"/>
    </xf>
    <xf numFmtId="14" fontId="11" fillId="0" borderId="16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right" wrapText="1"/>
    </xf>
    <xf numFmtId="14" fontId="14" fillId="0" borderId="16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/>
    </xf>
    <xf numFmtId="0" fontId="11" fillId="0" borderId="18" xfId="0" applyFont="1" applyBorder="1"/>
    <xf numFmtId="38" fontId="11" fillId="0" borderId="9" xfId="0" applyNumberFormat="1" applyFont="1" applyBorder="1" applyAlignment="1">
      <alignment horizontal="center" vertical="center"/>
    </xf>
    <xf numFmtId="38" fontId="11" fillId="0" borderId="11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/>
    </xf>
    <xf numFmtId="38" fontId="11" fillId="0" borderId="23" xfId="0" applyNumberFormat="1" applyFont="1" applyBorder="1" applyAlignment="1">
      <alignment horizontal="center" vertical="center"/>
    </xf>
    <xf numFmtId="38" fontId="14" fillId="0" borderId="23" xfId="0" applyNumberFormat="1" applyFont="1" applyBorder="1" applyAlignment="1">
      <alignment horizontal="center" vertical="center"/>
    </xf>
    <xf numFmtId="0" fontId="15" fillId="2" borderId="24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vertical="center"/>
    </xf>
    <xf numFmtId="0" fontId="12" fillId="2" borderId="24" xfId="0" applyFont="1" applyFill="1" applyBorder="1" applyAlignment="1">
      <alignment horizontal="right" vertical="center"/>
    </xf>
    <xf numFmtId="4" fontId="11" fillId="2" borderId="26" xfId="0" applyNumberFormat="1" applyFont="1" applyFill="1" applyBorder="1" applyAlignment="1">
      <alignment vertical="center"/>
    </xf>
    <xf numFmtId="4" fontId="11" fillId="2" borderId="27" xfId="0" applyNumberFormat="1" applyFont="1" applyFill="1" applyBorder="1" applyAlignment="1">
      <alignment vertical="center"/>
    </xf>
    <xf numFmtId="0" fontId="12" fillId="2" borderId="25" xfId="0" applyFont="1" applyFill="1" applyBorder="1" applyAlignment="1">
      <alignment horizontal="right" vertical="center"/>
    </xf>
    <xf numFmtId="164" fontId="11" fillId="2" borderId="26" xfId="0" applyNumberFormat="1" applyFont="1" applyFill="1" applyBorder="1" applyAlignment="1">
      <alignment vertical="center"/>
    </xf>
    <xf numFmtId="164" fontId="11" fillId="2" borderId="27" xfId="0" applyNumberFormat="1" applyFont="1" applyFill="1" applyBorder="1" applyAlignment="1">
      <alignment vertical="center"/>
    </xf>
    <xf numFmtId="164" fontId="14" fillId="2" borderId="27" xfId="0" applyNumberFormat="1" applyFont="1" applyFill="1" applyBorder="1" applyAlignment="1">
      <alignment vertical="center"/>
    </xf>
    <xf numFmtId="0" fontId="17" fillId="0" borderId="28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 indent="1"/>
    </xf>
    <xf numFmtId="0" fontId="12" fillId="0" borderId="24" xfId="0" quotePrefix="1" applyFont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11" fillId="0" borderId="6" xfId="0" applyNumberFormat="1" applyFont="1" applyBorder="1" applyAlignment="1">
      <alignment vertical="center"/>
    </xf>
    <xf numFmtId="165" fontId="12" fillId="0" borderId="24" xfId="0" applyNumberFormat="1" applyFont="1" applyBorder="1" applyAlignment="1">
      <alignment horizontal="center" vertical="center"/>
    </xf>
    <xf numFmtId="164" fontId="11" fillId="0" borderId="29" xfId="0" applyNumberFormat="1" applyFont="1" applyBorder="1" applyAlignment="1">
      <alignment vertical="center"/>
    </xf>
    <xf numFmtId="164" fontId="11" fillId="0" borderId="30" xfId="0" applyNumberFormat="1" applyFont="1" applyBorder="1" applyAlignment="1">
      <alignment vertical="center"/>
    </xf>
    <xf numFmtId="1" fontId="12" fillId="0" borderId="24" xfId="0" applyNumberFormat="1" applyFont="1" applyBorder="1" applyAlignment="1">
      <alignment horizontal="center" vertical="center"/>
    </xf>
    <xf numFmtId="164" fontId="14" fillId="0" borderId="30" xfId="0" applyNumberFormat="1" applyFont="1" applyBorder="1" applyAlignment="1">
      <alignment horizontal="left" vertical="center" indent="1"/>
    </xf>
    <xf numFmtId="0" fontId="11" fillId="0" borderId="24" xfId="0" applyFont="1" applyBorder="1" applyAlignment="1">
      <alignment horizontal="left"/>
    </xf>
    <xf numFmtId="0" fontId="11" fillId="0" borderId="24" xfId="0" applyFont="1" applyBorder="1" applyAlignment="1">
      <alignment horizontal="left" indent="2"/>
    </xf>
    <xf numFmtId="0" fontId="12" fillId="0" borderId="24" xfId="0" quotePrefix="1" applyFont="1" applyBorder="1" applyAlignment="1">
      <alignment horizontal="right"/>
    </xf>
    <xf numFmtId="4" fontId="11" fillId="0" borderId="44" xfId="1" applyNumberFormat="1" applyFont="1" applyBorder="1" applyProtection="1"/>
    <xf numFmtId="4" fontId="11" fillId="0" borderId="43" xfId="1" applyNumberFormat="1" applyFont="1" applyBorder="1" applyProtection="1"/>
    <xf numFmtId="0" fontId="18" fillId="0" borderId="29" xfId="0" quotePrefix="1" applyFont="1" applyBorder="1" applyAlignment="1">
      <alignment horizontal="right"/>
    </xf>
    <xf numFmtId="4" fontId="11" fillId="0" borderId="31" xfId="1" applyNumberFormat="1" applyFont="1" applyBorder="1" applyProtection="1"/>
    <xf numFmtId="4" fontId="11" fillId="0" borderId="33" xfId="1" applyNumberFormat="1" applyFont="1" applyBorder="1" applyProtection="1"/>
    <xf numFmtId="0" fontId="11" fillId="0" borderId="24" xfId="0" quotePrefix="1" applyFont="1" applyBorder="1" applyAlignment="1">
      <alignment horizontal="right"/>
    </xf>
    <xf numFmtId="4" fontId="11" fillId="0" borderId="32" xfId="1" applyNumberFormat="1" applyFont="1" applyBorder="1" applyProtection="1"/>
    <xf numFmtId="4" fontId="14" fillId="0" borderId="33" xfId="1" applyNumberFormat="1" applyFont="1" applyBorder="1" applyAlignment="1" applyProtection="1">
      <alignment horizontal="left" indent="1"/>
    </xf>
    <xf numFmtId="0" fontId="19" fillId="0" borderId="24" xfId="0" applyFont="1" applyBorder="1" applyAlignment="1">
      <alignment horizontal="left" indent="1"/>
    </xf>
    <xf numFmtId="0" fontId="19" fillId="0" borderId="24" xfId="0" applyFont="1" applyBorder="1" applyAlignment="1">
      <alignment horizontal="left" indent="5"/>
    </xf>
    <xf numFmtId="4" fontId="20" fillId="3" borderId="44" xfId="1" applyNumberFormat="1" applyFont="1" applyFill="1" applyBorder="1" applyProtection="1"/>
    <xf numFmtId="4" fontId="20" fillId="3" borderId="43" xfId="1" applyNumberFormat="1" applyFont="1" applyFill="1" applyBorder="1" applyProtection="1"/>
    <xf numFmtId="0" fontId="21" fillId="0" borderId="29" xfId="0" quotePrefix="1" applyFont="1" applyBorder="1" applyAlignment="1">
      <alignment horizontal="right"/>
    </xf>
    <xf numFmtId="4" fontId="20" fillId="0" borderId="31" xfId="1" applyNumberFormat="1" applyFont="1" applyBorder="1" applyProtection="1"/>
    <xf numFmtId="4" fontId="20" fillId="0" borderId="30" xfId="1" applyNumberFormat="1" applyFont="1" applyBorder="1" applyProtection="1"/>
    <xf numFmtId="0" fontId="21" fillId="0" borderId="24" xfId="0" quotePrefix="1" applyFont="1" applyBorder="1" applyAlignment="1">
      <alignment horizontal="right"/>
    </xf>
    <xf numFmtId="4" fontId="20" fillId="0" borderId="32" xfId="1" applyNumberFormat="1" applyFont="1" applyBorder="1" applyProtection="1"/>
    <xf numFmtId="4" fontId="20" fillId="0" borderId="33" xfId="1" applyNumberFormat="1" applyFont="1" applyBorder="1" applyProtection="1"/>
    <xf numFmtId="4" fontId="22" fillId="0" borderId="33" xfId="1" applyNumberFormat="1" applyFont="1" applyFill="1" applyBorder="1" applyAlignment="1" applyProtection="1">
      <alignment horizontal="left" indent="1"/>
    </xf>
    <xf numFmtId="0" fontId="19" fillId="0" borderId="34" xfId="0" applyFont="1" applyBorder="1" applyAlignment="1">
      <alignment horizontal="left" indent="5"/>
    </xf>
    <xf numFmtId="4" fontId="20" fillId="3" borderId="31" xfId="1" applyNumberFormat="1" applyFont="1" applyFill="1" applyBorder="1" applyProtection="1"/>
    <xf numFmtId="4" fontId="20" fillId="3" borderId="33" xfId="1" applyNumberFormat="1" applyFont="1" applyFill="1" applyBorder="1" applyProtection="1"/>
    <xf numFmtId="4" fontId="22" fillId="0" borderId="33" xfId="1" applyNumberFormat="1" applyFont="1" applyBorder="1" applyAlignment="1" applyProtection="1">
      <alignment horizontal="left" indent="1"/>
    </xf>
    <xf numFmtId="2" fontId="12" fillId="0" borderId="24" xfId="0" quotePrefix="1" applyNumberFormat="1" applyFont="1" applyBorder="1" applyAlignment="1">
      <alignment horizontal="right"/>
    </xf>
    <xf numFmtId="4" fontId="23" fillId="3" borderId="31" xfId="1" applyNumberFormat="1" applyFont="1" applyFill="1" applyBorder="1" applyProtection="1"/>
    <xf numFmtId="4" fontId="23" fillId="3" borderId="33" xfId="1" applyNumberFormat="1" applyFont="1" applyFill="1" applyBorder="1" applyProtection="1"/>
    <xf numFmtId="0" fontId="11" fillId="0" borderId="29" xfId="0" quotePrefix="1" applyFont="1" applyBorder="1" applyAlignment="1">
      <alignment horizontal="right"/>
    </xf>
    <xf numFmtId="4" fontId="12" fillId="0" borderId="31" xfId="1" applyNumberFormat="1" applyFont="1" applyBorder="1" applyProtection="1"/>
    <xf numFmtId="4" fontId="12" fillId="0" borderId="33" xfId="1" applyNumberFormat="1" applyFont="1" applyBorder="1" applyProtection="1"/>
    <xf numFmtId="4" fontId="12" fillId="0" borderId="32" xfId="1" applyNumberFormat="1" applyFont="1" applyBorder="1" applyProtection="1"/>
    <xf numFmtId="4" fontId="20" fillId="3" borderId="30" xfId="1" applyNumberFormat="1" applyFont="1" applyFill="1" applyBorder="1" applyProtection="1"/>
    <xf numFmtId="4" fontId="23" fillId="0" borderId="31" xfId="1" applyNumberFormat="1" applyFont="1" applyBorder="1" applyProtection="1"/>
    <xf numFmtId="4" fontId="23" fillId="0" borderId="33" xfId="1" applyNumberFormat="1" applyFont="1" applyBorder="1" applyProtection="1"/>
    <xf numFmtId="165" fontId="11" fillId="0" borderId="24" xfId="0" quotePrefix="1" applyNumberFormat="1" applyFont="1" applyBorder="1" applyAlignment="1">
      <alignment horizontal="right"/>
    </xf>
    <xf numFmtId="4" fontId="22" fillId="0" borderId="30" xfId="1" applyNumberFormat="1" applyFont="1" applyFill="1" applyBorder="1" applyAlignment="1" applyProtection="1">
      <alignment horizontal="left" indent="1"/>
    </xf>
    <xf numFmtId="0" fontId="24" fillId="0" borderId="0" xfId="0" applyFont="1"/>
    <xf numFmtId="0" fontId="11" fillId="0" borderId="60" xfId="0" applyFont="1" applyBorder="1" applyAlignment="1">
      <alignment horizontal="left"/>
    </xf>
    <xf numFmtId="0" fontId="11" fillId="0" borderId="60" xfId="0" applyFont="1" applyBorder="1" applyAlignment="1">
      <alignment horizontal="left" indent="2"/>
    </xf>
    <xf numFmtId="0" fontId="12" fillId="0" borderId="60" xfId="0" quotePrefix="1" applyFont="1" applyBorder="1" applyAlignment="1">
      <alignment horizontal="right"/>
    </xf>
    <xf numFmtId="4" fontId="11" fillId="0" borderId="61" xfId="1" applyNumberFormat="1" applyFont="1" applyBorder="1" applyProtection="1"/>
    <xf numFmtId="0" fontId="11" fillId="0" borderId="60" xfId="0" quotePrefix="1" applyFont="1" applyBorder="1" applyAlignment="1">
      <alignment horizontal="right"/>
    </xf>
    <xf numFmtId="4" fontId="11" fillId="0" borderId="62" xfId="1" applyNumberFormat="1" applyFont="1" applyBorder="1" applyProtection="1"/>
    <xf numFmtId="4" fontId="11" fillId="0" borderId="63" xfId="1" applyNumberFormat="1" applyFont="1" applyBorder="1" applyProtection="1"/>
    <xf numFmtId="4" fontId="11" fillId="0" borderId="64" xfId="1" applyNumberFormat="1" applyFont="1" applyBorder="1" applyProtection="1"/>
    <xf numFmtId="4" fontId="22" fillId="0" borderId="64" xfId="1" applyNumberFormat="1" applyFont="1" applyBorder="1" applyAlignment="1" applyProtection="1">
      <alignment horizontal="left" indent="1"/>
    </xf>
    <xf numFmtId="4" fontId="11" fillId="0" borderId="29" xfId="0" applyNumberFormat="1" applyFont="1" applyBorder="1" applyAlignment="1">
      <alignment vertical="center"/>
    </xf>
    <xf numFmtId="4" fontId="11" fillId="0" borderId="30" xfId="0" applyNumberFormat="1" applyFont="1" applyBorder="1" applyAlignment="1">
      <alignment vertical="center"/>
    </xf>
    <xf numFmtId="4" fontId="22" fillId="0" borderId="30" xfId="0" applyNumberFormat="1" applyFont="1" applyBorder="1" applyAlignment="1">
      <alignment horizontal="left" vertical="center" indent="1"/>
    </xf>
    <xf numFmtId="0" fontId="18" fillId="0" borderId="24" xfId="0" quotePrefix="1" applyFont="1" applyBorder="1" applyAlignment="1">
      <alignment horizontal="right"/>
    </xf>
    <xf numFmtId="165" fontId="12" fillId="0" borderId="24" xfId="0" applyNumberFormat="1" applyFont="1" applyBorder="1" applyAlignment="1">
      <alignment horizontal="right"/>
    </xf>
    <xf numFmtId="4" fontId="11" fillId="0" borderId="61" xfId="1" quotePrefix="1" applyNumberFormat="1" applyFont="1" applyBorder="1" applyAlignment="1" applyProtection="1">
      <alignment horizontal="right"/>
    </xf>
    <xf numFmtId="4" fontId="11" fillId="0" borderId="64" xfId="1" quotePrefix="1" applyNumberFormat="1" applyFont="1" applyBorder="1" applyAlignment="1" applyProtection="1">
      <alignment horizontal="right"/>
    </xf>
    <xf numFmtId="165" fontId="11" fillId="0" borderId="60" xfId="0" applyNumberFormat="1" applyFont="1" applyBorder="1" applyAlignment="1">
      <alignment horizontal="right"/>
    </xf>
    <xf numFmtId="4" fontId="11" fillId="0" borderId="61" xfId="0" applyNumberFormat="1" applyFont="1" applyBorder="1"/>
    <xf numFmtId="4" fontId="11" fillId="0" borderId="63" xfId="0" applyNumberFormat="1" applyFont="1" applyBorder="1"/>
    <xf numFmtId="4" fontId="12" fillId="0" borderId="0" xfId="0" applyNumberFormat="1" applyFont="1" applyAlignment="1">
      <alignment vertical="center"/>
    </xf>
    <xf numFmtId="4" fontId="12" fillId="0" borderId="6" xfId="0" applyNumberFormat="1" applyFont="1" applyBorder="1" applyAlignment="1">
      <alignment vertical="center"/>
    </xf>
    <xf numFmtId="4" fontId="12" fillId="0" borderId="29" xfId="0" applyNumberFormat="1" applyFont="1" applyBorder="1" applyAlignment="1">
      <alignment vertical="center"/>
    </xf>
    <xf numFmtId="4" fontId="12" fillId="0" borderId="30" xfId="0" applyNumberFormat="1" applyFont="1" applyBorder="1" applyAlignment="1">
      <alignment vertical="center"/>
    </xf>
    <xf numFmtId="165" fontId="12" fillId="0" borderId="24" xfId="0" applyNumberFormat="1" applyFont="1" applyBorder="1" applyAlignment="1">
      <alignment horizontal="right" vertical="center"/>
    </xf>
    <xf numFmtId="4" fontId="23" fillId="3" borderId="44" xfId="1" applyNumberFormat="1" applyFont="1" applyFill="1" applyBorder="1" applyProtection="1"/>
    <xf numFmtId="4" fontId="23" fillId="3" borderId="43" xfId="1" applyNumberFormat="1" applyFont="1" applyFill="1" applyBorder="1" applyProtection="1"/>
    <xf numFmtId="0" fontId="4" fillId="0" borderId="40" xfId="0" applyFont="1" applyBorder="1"/>
    <xf numFmtId="4" fontId="4" fillId="0" borderId="32" xfId="0" applyNumberFormat="1" applyFont="1" applyBorder="1"/>
    <xf numFmtId="4" fontId="4" fillId="0" borderId="33" xfId="0" applyNumberFormat="1" applyFont="1" applyBorder="1"/>
    <xf numFmtId="4" fontId="22" fillId="0" borderId="33" xfId="0" applyNumberFormat="1" applyFont="1" applyBorder="1" applyAlignment="1">
      <alignment horizontal="left" indent="1"/>
    </xf>
    <xf numFmtId="4" fontId="20" fillId="0" borderId="31" xfId="1" quotePrefix="1" applyNumberFormat="1" applyFont="1" applyBorder="1" applyAlignment="1" applyProtection="1">
      <alignment horizontal="right"/>
    </xf>
    <xf numFmtId="0" fontId="4" fillId="0" borderId="41" xfId="0" applyFont="1" applyBorder="1"/>
    <xf numFmtId="4" fontId="4" fillId="0" borderId="42" xfId="0" applyNumberFormat="1" applyFont="1" applyBorder="1"/>
    <xf numFmtId="4" fontId="4" fillId="0" borderId="43" xfId="0" applyNumberFormat="1" applyFont="1" applyBorder="1"/>
    <xf numFmtId="0" fontId="11" fillId="0" borderId="24" xfId="0" applyFont="1" applyBorder="1" applyAlignment="1">
      <alignment horizontal="left" wrapText="1"/>
    </xf>
    <xf numFmtId="4" fontId="20" fillId="0" borderId="32" xfId="1" quotePrefix="1" applyNumberFormat="1" applyFont="1" applyBorder="1" applyAlignment="1" applyProtection="1">
      <alignment horizontal="right"/>
    </xf>
    <xf numFmtId="4" fontId="20" fillId="0" borderId="33" xfId="1" quotePrefix="1" applyNumberFormat="1" applyFont="1" applyBorder="1" applyAlignment="1" applyProtection="1">
      <alignment horizontal="right"/>
    </xf>
    <xf numFmtId="4" fontId="11" fillId="0" borderId="87" xfId="1" applyNumberFormat="1" applyFont="1" applyBorder="1" applyProtection="1"/>
    <xf numFmtId="4" fontId="11" fillId="0" borderId="86" xfId="1" applyNumberFormat="1" applyFont="1" applyBorder="1" applyProtection="1"/>
    <xf numFmtId="165" fontId="11" fillId="0" borderId="24" xfId="0" applyNumberFormat="1" applyFont="1" applyBorder="1" applyAlignment="1">
      <alignment horizontal="right"/>
    </xf>
    <xf numFmtId="0" fontId="10" fillId="0" borderId="40" xfId="0" applyFont="1" applyBorder="1"/>
    <xf numFmtId="4" fontId="10" fillId="0" borderId="32" xfId="0" applyNumberFormat="1" applyFont="1" applyBorder="1"/>
    <xf numFmtId="4" fontId="10" fillId="0" borderId="33" xfId="0" applyNumberFormat="1" applyFont="1" applyBorder="1"/>
    <xf numFmtId="0" fontId="19" fillId="0" borderId="34" xfId="0" applyFont="1" applyBorder="1" applyAlignment="1">
      <alignment horizontal="left" indent="1"/>
    </xf>
    <xf numFmtId="0" fontId="12" fillId="0" borderId="34" xfId="0" quotePrefix="1" applyFont="1" applyBorder="1" applyAlignment="1">
      <alignment horizontal="right"/>
    </xf>
    <xf numFmtId="165" fontId="12" fillId="0" borderId="34" xfId="0" applyNumberFormat="1" applyFont="1" applyBorder="1" applyAlignment="1">
      <alignment horizontal="right"/>
    </xf>
    <xf numFmtId="4" fontId="20" fillId="0" borderId="44" xfId="1" applyNumberFormat="1" applyFont="1" applyBorder="1" applyProtection="1"/>
    <xf numFmtId="4" fontId="20" fillId="0" borderId="45" xfId="1" applyNumberFormat="1" applyFont="1" applyBorder="1" applyProtection="1"/>
    <xf numFmtId="4" fontId="25" fillId="0" borderId="42" xfId="0" quotePrefix="1" applyNumberFormat="1" applyFont="1" applyBorder="1" applyAlignment="1">
      <alignment horizontal="right"/>
    </xf>
    <xf numFmtId="4" fontId="25" fillId="0" borderId="43" xfId="0" quotePrefix="1" applyNumberFormat="1" applyFont="1" applyBorder="1" applyAlignment="1">
      <alignment horizontal="right"/>
    </xf>
    <xf numFmtId="4" fontId="11" fillId="3" borderId="31" xfId="1" applyNumberFormat="1" applyFont="1" applyFill="1" applyBorder="1" applyProtection="1"/>
    <xf numFmtId="4" fontId="11" fillId="0" borderId="31" xfId="0" applyNumberFormat="1" applyFont="1" applyBorder="1"/>
    <xf numFmtId="0" fontId="11" fillId="0" borderId="24" xfId="0" applyFont="1" applyBorder="1"/>
    <xf numFmtId="4" fontId="11" fillId="0" borderId="32" xfId="1" quotePrefix="1" applyNumberFormat="1" applyFont="1" applyBorder="1" applyAlignment="1" applyProtection="1">
      <alignment horizontal="right"/>
    </xf>
    <xf numFmtId="4" fontId="11" fillId="0" borderId="33" xfId="1" quotePrefix="1" applyNumberFormat="1" applyFont="1" applyBorder="1" applyAlignment="1" applyProtection="1">
      <alignment horizontal="right"/>
    </xf>
    <xf numFmtId="4" fontId="25" fillId="0" borderId="32" xfId="0" quotePrefix="1" applyNumberFormat="1" applyFont="1" applyBorder="1" applyAlignment="1">
      <alignment horizontal="right"/>
    </xf>
    <xf numFmtId="4" fontId="25" fillId="0" borderId="33" xfId="0" quotePrefix="1" applyNumberFormat="1" applyFont="1" applyBorder="1" applyAlignment="1">
      <alignment horizontal="right"/>
    </xf>
    <xf numFmtId="0" fontId="11" fillId="0" borderId="34" xfId="0" applyFont="1" applyBorder="1" applyAlignment="1">
      <alignment horizontal="left" indent="2"/>
    </xf>
    <xf numFmtId="0" fontId="12" fillId="0" borderId="5" xfId="0" quotePrefix="1" applyFont="1" applyBorder="1" applyAlignment="1">
      <alignment horizontal="right"/>
    </xf>
    <xf numFmtId="4" fontId="11" fillId="0" borderId="44" xfId="1" quotePrefix="1" applyNumberFormat="1" applyFont="1" applyBorder="1" applyAlignment="1" applyProtection="1">
      <alignment horizontal="right"/>
    </xf>
    <xf numFmtId="4" fontId="11" fillId="0" borderId="44" xfId="0" applyNumberFormat="1" applyFont="1" applyBorder="1"/>
    <xf numFmtId="4" fontId="11" fillId="0" borderId="45" xfId="0" applyNumberFormat="1" applyFont="1" applyBorder="1"/>
    <xf numFmtId="4" fontId="26" fillId="0" borderId="20" xfId="0" quotePrefix="1" applyNumberFormat="1" applyFont="1" applyBorder="1" applyAlignment="1">
      <alignment horizontal="right"/>
    </xf>
    <xf numFmtId="4" fontId="26" fillId="0" borderId="7" xfId="0" quotePrefix="1" applyNumberFormat="1" applyFont="1" applyBorder="1" applyAlignment="1">
      <alignment horizontal="right"/>
    </xf>
    <xf numFmtId="2" fontId="12" fillId="0" borderId="41" xfId="0" applyNumberFormat="1" applyFont="1" applyBorder="1" applyAlignment="1">
      <alignment horizontal="right"/>
    </xf>
    <xf numFmtId="4" fontId="12" fillId="0" borderId="42" xfId="0" quotePrefix="1" applyNumberFormat="1" applyFont="1" applyBorder="1" applyAlignment="1">
      <alignment horizontal="right" vertical="center"/>
    </xf>
    <xf numFmtId="4" fontId="12" fillId="0" borderId="43" xfId="0" quotePrefix="1" applyNumberFormat="1" applyFont="1" applyBorder="1" applyAlignment="1">
      <alignment horizontal="right" vertical="center"/>
    </xf>
    <xf numFmtId="0" fontId="11" fillId="0" borderId="96" xfId="0" applyFont="1" applyBorder="1" applyAlignment="1">
      <alignment horizontal="left" indent="2"/>
    </xf>
    <xf numFmtId="4" fontId="11" fillId="0" borderId="64" xfId="0" applyNumberFormat="1" applyFont="1" applyBorder="1"/>
    <xf numFmtId="4" fontId="26" fillId="0" borderId="63" xfId="0" quotePrefix="1" applyNumberFormat="1" applyFont="1" applyBorder="1" applyAlignment="1">
      <alignment horizontal="right"/>
    </xf>
    <xf numFmtId="4" fontId="26" fillId="0" borderId="64" xfId="0" quotePrefix="1" applyNumberFormat="1" applyFont="1" applyBorder="1" applyAlignment="1">
      <alignment horizontal="right"/>
    </xf>
    <xf numFmtId="4" fontId="22" fillId="0" borderId="64" xfId="0" quotePrefix="1" applyNumberFormat="1" applyFont="1" applyBorder="1" applyAlignment="1">
      <alignment horizontal="left" indent="1"/>
    </xf>
    <xf numFmtId="0" fontId="17" fillId="0" borderId="24" xfId="0" applyFont="1" applyBorder="1" applyAlignment="1">
      <alignment horizontal="left" vertical="center"/>
    </xf>
    <xf numFmtId="0" fontId="17" fillId="0" borderId="98" xfId="0" applyFont="1" applyBorder="1" applyAlignment="1">
      <alignment horizontal="left" vertical="center" indent="1"/>
    </xf>
    <xf numFmtId="0" fontId="12" fillId="0" borderId="29" xfId="0" quotePrefix="1" applyFont="1" applyBorder="1" applyAlignment="1">
      <alignment horizontal="center" vertical="center" wrapText="1"/>
    </xf>
    <xf numFmtId="165" fontId="12" fillId="0" borderId="5" xfId="0" applyNumberFormat="1" applyFont="1" applyBorder="1" applyAlignment="1">
      <alignment horizontal="right" vertical="center"/>
    </xf>
    <xf numFmtId="4" fontId="22" fillId="0" borderId="97" xfId="0" applyNumberFormat="1" applyFont="1" applyBorder="1" applyAlignment="1">
      <alignment horizontal="left" vertical="center" indent="1"/>
    </xf>
    <xf numFmtId="0" fontId="11" fillId="0" borderId="104" xfId="0" applyFont="1" applyBorder="1" applyAlignment="1">
      <alignment horizontal="left" indent="2"/>
    </xf>
    <xf numFmtId="0" fontId="12" fillId="0" borderId="29" xfId="0" quotePrefix="1" applyFont="1" applyBorder="1" applyAlignment="1">
      <alignment horizontal="right"/>
    </xf>
    <xf numFmtId="4" fontId="11" fillId="3" borderId="44" xfId="1" applyNumberFormat="1" applyFont="1" applyFill="1" applyBorder="1" applyProtection="1"/>
    <xf numFmtId="4" fontId="11" fillId="3" borderId="42" xfId="1" applyNumberFormat="1" applyFont="1" applyFill="1" applyBorder="1" applyProtection="1"/>
    <xf numFmtId="165" fontId="12" fillId="3" borderId="34" xfId="0" applyNumberFormat="1" applyFont="1" applyFill="1" applyBorder="1" applyAlignment="1">
      <alignment horizontal="center" vertical="center"/>
    </xf>
    <xf numFmtId="4" fontId="11" fillId="0" borderId="44" xfId="1" applyNumberFormat="1" applyFont="1" applyFill="1" applyBorder="1" applyProtection="1"/>
    <xf numFmtId="4" fontId="11" fillId="0" borderId="43" xfId="1" applyNumberFormat="1" applyFont="1" applyFill="1" applyBorder="1" applyProtection="1"/>
    <xf numFmtId="2" fontId="12" fillId="3" borderId="34" xfId="0" applyNumberFormat="1" applyFont="1" applyFill="1" applyBorder="1" applyAlignment="1">
      <alignment horizontal="center" vertical="center"/>
    </xf>
    <xf numFmtId="4" fontId="11" fillId="0" borderId="44" xfId="1" applyNumberFormat="1" applyFont="1" applyFill="1" applyBorder="1" applyAlignment="1" applyProtection="1">
      <alignment horizontal="right"/>
    </xf>
    <xf numFmtId="4" fontId="11" fillId="0" borderId="43" xfId="1" quotePrefix="1" applyNumberFormat="1" applyFont="1" applyFill="1" applyBorder="1" applyAlignment="1" applyProtection="1">
      <alignment horizontal="right"/>
    </xf>
    <xf numFmtId="0" fontId="19" fillId="0" borderId="103" xfId="0" applyFont="1" applyBorder="1" applyAlignment="1">
      <alignment horizontal="left" indent="5"/>
    </xf>
    <xf numFmtId="4" fontId="21" fillId="0" borderId="31" xfId="1" quotePrefix="1" applyNumberFormat="1" applyFont="1" applyBorder="1" applyAlignment="1" applyProtection="1">
      <alignment horizontal="right"/>
    </xf>
    <xf numFmtId="4" fontId="20" fillId="0" borderId="44" xfId="1" applyNumberFormat="1" applyFont="1" applyFill="1" applyBorder="1" applyProtection="1"/>
    <xf numFmtId="4" fontId="20" fillId="0" borderId="43" xfId="1" applyNumberFormat="1" applyFont="1" applyFill="1" applyBorder="1" applyProtection="1"/>
    <xf numFmtId="165" fontId="12" fillId="0" borderId="29" xfId="0" applyNumberFormat="1" applyFont="1" applyBorder="1" applyAlignment="1">
      <alignment horizontal="right"/>
    </xf>
    <xf numFmtId="4" fontId="20" fillId="0" borderId="31" xfId="1" applyNumberFormat="1" applyFont="1" applyFill="1" applyBorder="1" applyProtection="1"/>
    <xf numFmtId="4" fontId="20" fillId="0" borderId="30" xfId="1" applyNumberFormat="1" applyFont="1" applyFill="1" applyBorder="1" applyProtection="1"/>
    <xf numFmtId="0" fontId="19" fillId="0" borderId="28" xfId="0" applyFont="1" applyBorder="1" applyAlignment="1">
      <alignment horizontal="left" indent="5"/>
    </xf>
    <xf numFmtId="0" fontId="12" fillId="0" borderId="0" xfId="0" quotePrefix="1" applyFont="1" applyAlignment="1">
      <alignment horizontal="right"/>
    </xf>
    <xf numFmtId="4" fontId="21" fillId="0" borderId="92" xfId="1" quotePrefix="1" applyNumberFormat="1" applyFont="1" applyBorder="1" applyAlignment="1" applyProtection="1">
      <alignment horizontal="right"/>
    </xf>
    <xf numFmtId="4" fontId="20" fillId="0" borderId="20" xfId="1" quotePrefix="1" applyNumberFormat="1" applyFont="1" applyBorder="1" applyAlignment="1" applyProtection="1">
      <alignment horizontal="right"/>
    </xf>
    <xf numFmtId="165" fontId="12" fillId="0" borderId="5" xfId="0" applyNumberFormat="1" applyFont="1" applyBorder="1" applyAlignment="1">
      <alignment horizontal="right"/>
    </xf>
    <xf numFmtId="4" fontId="20" fillId="3" borderId="92" xfId="1" applyNumberFormat="1" applyFont="1" applyFill="1" applyBorder="1" applyProtection="1"/>
    <xf numFmtId="4" fontId="20" fillId="3" borderId="0" xfId="1" applyNumberFormat="1" applyFont="1" applyFill="1" applyBorder="1" applyProtection="1"/>
    <xf numFmtId="4" fontId="20" fillId="3" borderId="56" xfId="1" applyNumberFormat="1" applyFont="1" applyFill="1" applyBorder="1" applyProtection="1"/>
    <xf numFmtId="0" fontId="11" fillId="0" borderId="72" xfId="0" applyFont="1" applyBorder="1" applyAlignment="1">
      <alignment horizontal="left" indent="2"/>
    </xf>
    <xf numFmtId="4" fontId="12" fillId="0" borderId="61" xfId="1" quotePrefix="1" applyNumberFormat="1" applyFont="1" applyBorder="1" applyAlignment="1" applyProtection="1">
      <alignment horizontal="right"/>
    </xf>
    <xf numFmtId="165" fontId="12" fillId="0" borderId="60" xfId="0" applyNumberFormat="1" applyFont="1" applyBorder="1" applyAlignment="1">
      <alignment horizontal="right"/>
    </xf>
    <xf numFmtId="4" fontId="22" fillId="0" borderId="62" xfId="0" applyNumberFormat="1" applyFont="1" applyBorder="1" applyAlignment="1">
      <alignment horizontal="left" indent="1"/>
    </xf>
    <xf numFmtId="4" fontId="11" fillId="0" borderId="32" xfId="0" applyNumberFormat="1" applyFont="1" applyBorder="1"/>
    <xf numFmtId="4" fontId="20" fillId="3" borderId="44" xfId="0" applyNumberFormat="1" applyFont="1" applyFill="1" applyBorder="1"/>
    <xf numFmtId="4" fontId="20" fillId="3" borderId="43" xfId="0" applyNumberFormat="1" applyFont="1" applyFill="1" applyBorder="1"/>
    <xf numFmtId="4" fontId="12" fillId="0" borderId="92" xfId="1" applyNumberFormat="1" applyFont="1" applyBorder="1" applyProtection="1"/>
    <xf numFmtId="4" fontId="12" fillId="0" borderId="6" xfId="1" applyNumberFormat="1" applyFont="1" applyBorder="1" applyProtection="1"/>
    <xf numFmtId="4" fontId="11" fillId="0" borderId="32" xfId="0" quotePrefix="1" applyNumberFormat="1" applyFont="1" applyBorder="1" applyAlignment="1">
      <alignment horizontal="right"/>
    </xf>
    <xf numFmtId="4" fontId="11" fillId="0" borderId="33" xfId="0" quotePrefix="1" applyNumberFormat="1" applyFont="1" applyBorder="1" applyAlignment="1">
      <alignment horizontal="right"/>
    </xf>
    <xf numFmtId="0" fontId="12" fillId="0" borderId="41" xfId="0" quotePrefix="1" applyFont="1" applyBorder="1" applyAlignment="1">
      <alignment horizontal="right"/>
    </xf>
    <xf numFmtId="4" fontId="20" fillId="0" borderId="32" xfId="0" applyNumberFormat="1" applyFont="1" applyBorder="1"/>
    <xf numFmtId="4" fontId="20" fillId="0" borderId="33" xfId="0" applyNumberFormat="1" applyFont="1" applyBorder="1"/>
    <xf numFmtId="4" fontId="11" fillId="3" borderId="43" xfId="0" applyNumberFormat="1" applyFont="1" applyFill="1" applyBorder="1"/>
    <xf numFmtId="4" fontId="11" fillId="0" borderId="20" xfId="0" quotePrefix="1" applyNumberFormat="1" applyFont="1" applyBorder="1" applyAlignment="1">
      <alignment horizontal="right"/>
    </xf>
    <xf numFmtId="4" fontId="11" fillId="0" borderId="7" xfId="0" quotePrefix="1" applyNumberFormat="1" applyFont="1" applyBorder="1" applyAlignment="1">
      <alignment horizontal="right"/>
    </xf>
    <xf numFmtId="0" fontId="19" fillId="0" borderId="46" xfId="0" applyFont="1" applyBorder="1" applyAlignment="1">
      <alignment horizontal="left" indent="1"/>
    </xf>
    <xf numFmtId="0" fontId="19" fillId="0" borderId="47" xfId="0" applyFont="1" applyBorder="1" applyAlignment="1">
      <alignment horizontal="left" indent="5"/>
    </xf>
    <xf numFmtId="0" fontId="12" fillId="0" borderId="48" xfId="0" quotePrefix="1" applyFont="1" applyBorder="1" applyAlignment="1">
      <alignment horizontal="right"/>
    </xf>
    <xf numFmtId="4" fontId="12" fillId="0" borderId="49" xfId="1" quotePrefix="1" applyNumberFormat="1" applyFont="1" applyBorder="1" applyAlignment="1" applyProtection="1">
      <alignment horizontal="right"/>
    </xf>
    <xf numFmtId="4" fontId="12" fillId="0" borderId="50" xfId="1" quotePrefix="1" applyNumberFormat="1" applyFont="1" applyBorder="1" applyAlignment="1" applyProtection="1">
      <alignment horizontal="right"/>
    </xf>
    <xf numFmtId="165" fontId="12" fillId="0" borderId="47" xfId="0" applyNumberFormat="1" applyFont="1" applyBorder="1" applyAlignment="1">
      <alignment horizontal="right"/>
    </xf>
    <xf numFmtId="4" fontId="12" fillId="0" borderId="102" xfId="1" quotePrefix="1" applyNumberFormat="1" applyFont="1" applyBorder="1" applyAlignment="1" applyProtection="1">
      <alignment horizontal="right"/>
    </xf>
    <xf numFmtId="4" fontId="12" fillId="0" borderId="11" xfId="1" quotePrefix="1" applyNumberFormat="1" applyFont="1" applyBorder="1" applyAlignment="1" applyProtection="1">
      <alignment horizontal="right"/>
    </xf>
    <xf numFmtId="4" fontId="11" fillId="0" borderId="49" xfId="1" quotePrefix="1" applyNumberFormat="1" applyFont="1" applyBorder="1" applyAlignment="1" applyProtection="1">
      <alignment horizontal="right"/>
    </xf>
    <xf numFmtId="4" fontId="11" fillId="0" borderId="51" xfId="1" quotePrefix="1" applyNumberFormat="1" applyFont="1" applyBorder="1" applyAlignment="1" applyProtection="1">
      <alignment horizontal="right"/>
    </xf>
    <xf numFmtId="4" fontId="22" fillId="0" borderId="51" xfId="1" quotePrefix="1" applyNumberFormat="1" applyFont="1" applyBorder="1" applyAlignment="1" applyProtection="1">
      <alignment horizontal="left" indent="1"/>
    </xf>
    <xf numFmtId="0" fontId="16" fillId="2" borderId="24" xfId="0" applyFont="1" applyFill="1" applyBorder="1" applyAlignment="1">
      <alignment vertical="center"/>
    </xf>
    <xf numFmtId="4" fontId="11" fillId="2" borderId="0" xfId="0" applyNumberFormat="1" applyFont="1" applyFill="1" applyAlignment="1">
      <alignment vertical="center"/>
    </xf>
    <xf numFmtId="4" fontId="11" fillId="2" borderId="6" xfId="0" applyNumberFormat="1" applyFont="1" applyFill="1" applyBorder="1" applyAlignment="1">
      <alignment vertical="center"/>
    </xf>
    <xf numFmtId="0" fontId="12" fillId="2" borderId="29" xfId="0" applyFont="1" applyFill="1" applyBorder="1" applyAlignment="1">
      <alignment horizontal="right" vertical="center"/>
    </xf>
    <xf numFmtId="4" fontId="11" fillId="2" borderId="29" xfId="0" applyNumberFormat="1" applyFont="1" applyFill="1" applyBorder="1" applyAlignment="1">
      <alignment vertical="center"/>
    </xf>
    <xf numFmtId="4" fontId="11" fillId="2" borderId="30" xfId="0" applyNumberFormat="1" applyFont="1" applyFill="1" applyBorder="1" applyAlignment="1">
      <alignment vertical="center"/>
    </xf>
    <xf numFmtId="4" fontId="22" fillId="2" borderId="30" xfId="0" applyNumberFormat="1" applyFont="1" applyFill="1" applyBorder="1" applyAlignment="1">
      <alignment horizontal="left" vertical="center" indent="1"/>
    </xf>
    <xf numFmtId="0" fontId="17" fillId="0" borderId="17" xfId="0" applyFont="1" applyBorder="1" applyAlignment="1">
      <alignment horizontal="left"/>
    </xf>
    <xf numFmtId="0" fontId="17" fillId="0" borderId="17" xfId="0" applyFont="1" applyBorder="1" applyAlignment="1">
      <alignment horizontal="left" indent="1"/>
    </xf>
    <xf numFmtId="0" fontId="12" fillId="0" borderId="17" xfId="0" applyFont="1" applyBorder="1"/>
    <xf numFmtId="4" fontId="23" fillId="3" borderId="36" xfId="0" applyNumberFormat="1" applyFont="1" applyFill="1" applyBorder="1"/>
    <xf numFmtId="4" fontId="23" fillId="3" borderId="38" xfId="0" applyNumberFormat="1" applyFont="1" applyFill="1" applyBorder="1"/>
    <xf numFmtId="4" fontId="27" fillId="0" borderId="53" xfId="0" applyNumberFormat="1" applyFont="1" applyBorder="1"/>
    <xf numFmtId="4" fontId="23" fillId="0" borderId="15" xfId="0" applyNumberFormat="1" applyFont="1" applyBorder="1"/>
    <xf numFmtId="4" fontId="23" fillId="0" borderId="16" xfId="0" applyNumberFormat="1" applyFont="1" applyBorder="1"/>
    <xf numFmtId="0" fontId="4" fillId="0" borderId="53" xfId="0" applyFont="1" applyBorder="1"/>
    <xf numFmtId="4" fontId="4" fillId="0" borderId="52" xfId="0" applyNumberFormat="1" applyFont="1" applyBorder="1"/>
    <xf numFmtId="4" fontId="4" fillId="0" borderId="16" xfId="0" applyNumberFormat="1" applyFont="1" applyBorder="1"/>
    <xf numFmtId="4" fontId="22" fillId="0" borderId="16" xfId="0" applyNumberFormat="1" applyFont="1" applyBorder="1" applyAlignment="1">
      <alignment horizontal="left" indent="1"/>
    </xf>
    <xf numFmtId="0" fontId="17" fillId="0" borderId="24" xfId="0" applyFont="1" applyBorder="1" applyAlignment="1">
      <alignment horizontal="left" wrapText="1"/>
    </xf>
    <xf numFmtId="0" fontId="17" fillId="0" borderId="39" xfId="0" applyFont="1" applyBorder="1" applyAlignment="1">
      <alignment horizontal="left" wrapText="1" indent="1"/>
    </xf>
    <xf numFmtId="0" fontId="12" fillId="0" borderId="24" xfId="0" applyFont="1" applyBorder="1" applyAlignment="1">
      <alignment horizontal="centerContinuous" vertical="center"/>
    </xf>
    <xf numFmtId="4" fontId="11" fillId="0" borderId="32" xfId="0" applyNumberFormat="1" applyFont="1" applyBorder="1" applyAlignment="1">
      <alignment vertical="center"/>
    </xf>
    <xf numFmtId="4" fontId="11" fillId="0" borderId="33" xfId="0" applyNumberFormat="1" applyFont="1" applyBorder="1" applyAlignment="1">
      <alignment vertical="center"/>
    </xf>
    <xf numFmtId="4" fontId="20" fillId="0" borderId="24" xfId="0" applyNumberFormat="1" applyFont="1" applyBorder="1" applyAlignment="1">
      <alignment vertical="center"/>
    </xf>
    <xf numFmtId="4" fontId="11" fillId="0" borderId="92" xfId="0" applyNumberFormat="1" applyFont="1" applyBorder="1" applyAlignment="1">
      <alignment vertical="center"/>
    </xf>
    <xf numFmtId="4" fontId="11" fillId="0" borderId="7" xfId="0" applyNumberFormat="1" applyFont="1" applyBorder="1" applyAlignment="1">
      <alignment vertical="center"/>
    </xf>
    <xf numFmtId="0" fontId="4" fillId="0" borderId="29" xfId="0" applyFont="1" applyBorder="1"/>
    <xf numFmtId="4" fontId="11" fillId="0" borderId="101" xfId="0" applyNumberFormat="1" applyFont="1" applyBorder="1" applyAlignment="1">
      <alignment vertical="center"/>
    </xf>
    <xf numFmtId="4" fontId="22" fillId="0" borderId="101" xfId="0" applyNumberFormat="1" applyFont="1" applyBorder="1" applyAlignment="1">
      <alignment horizontal="left" vertical="center" indent="1"/>
    </xf>
    <xf numFmtId="0" fontId="19" fillId="0" borderId="24" xfId="0" applyFont="1" applyBorder="1" applyAlignment="1">
      <alignment horizontal="left" indent="4"/>
    </xf>
    <xf numFmtId="0" fontId="12" fillId="0" borderId="34" xfId="0" applyFont="1" applyBorder="1" applyAlignment="1">
      <alignment horizontal="centerContinuous" vertical="center"/>
    </xf>
    <xf numFmtId="4" fontId="20" fillId="0" borderId="42" xfId="0" applyNumberFormat="1" applyFont="1" applyBorder="1"/>
    <xf numFmtId="4" fontId="20" fillId="0" borderId="43" xfId="0" applyNumberFormat="1" applyFont="1" applyBorder="1"/>
    <xf numFmtId="4" fontId="11" fillId="0" borderId="34" xfId="0" applyNumberFormat="1" applyFont="1" applyBorder="1" applyAlignment="1">
      <alignment vertical="center"/>
    </xf>
    <xf numFmtId="0" fontId="4" fillId="0" borderId="54" xfId="0" applyFont="1" applyBorder="1"/>
    <xf numFmtId="4" fontId="20" fillId="0" borderId="42" xfId="1" applyNumberFormat="1" applyFont="1" applyBorder="1" applyProtection="1"/>
    <xf numFmtId="4" fontId="20" fillId="0" borderId="43" xfId="1" applyNumberFormat="1" applyFont="1" applyBorder="1" applyProtection="1"/>
    <xf numFmtId="0" fontId="19" fillId="0" borderId="60" xfId="0" applyFont="1" applyBorder="1" applyAlignment="1">
      <alignment horizontal="left" indent="1"/>
    </xf>
    <xf numFmtId="0" fontId="19" fillId="0" borderId="60" xfId="0" applyFont="1" applyBorder="1" applyAlignment="1">
      <alignment horizontal="left" indent="4"/>
    </xf>
    <xf numFmtId="0" fontId="12" fillId="0" borderId="60" xfId="0" applyFont="1" applyBorder="1" applyAlignment="1">
      <alignment horizontal="centerContinuous" vertical="center"/>
    </xf>
    <xf numFmtId="4" fontId="20" fillId="0" borderId="63" xfId="0" applyNumberFormat="1" applyFont="1" applyBorder="1"/>
    <xf numFmtId="4" fontId="20" fillId="0" borderId="64" xfId="0" applyNumberFormat="1" applyFont="1" applyBorder="1"/>
    <xf numFmtId="4" fontId="11" fillId="0" borderId="60" xfId="0" applyNumberFormat="1" applyFont="1" applyBorder="1" applyAlignment="1">
      <alignment vertical="center"/>
    </xf>
    <xf numFmtId="4" fontId="20" fillId="3" borderId="49" xfId="1" applyNumberFormat="1" applyFont="1" applyFill="1" applyBorder="1" applyProtection="1"/>
    <xf numFmtId="4" fontId="20" fillId="3" borderId="51" xfId="1" applyNumberFormat="1" applyFont="1" applyFill="1" applyBorder="1" applyProtection="1"/>
    <xf numFmtId="0" fontId="12" fillId="0" borderId="65" xfId="0" applyFont="1" applyBorder="1"/>
    <xf numFmtId="4" fontId="20" fillId="0" borderId="63" xfId="1" applyNumberFormat="1" applyFont="1" applyBorder="1" applyProtection="1"/>
    <xf numFmtId="4" fontId="20" fillId="0" borderId="64" xfId="1" applyNumberFormat="1" applyFont="1" applyBorder="1" applyProtection="1"/>
    <xf numFmtId="4" fontId="22" fillId="0" borderId="64" xfId="1" applyNumberFormat="1" applyFont="1" applyFill="1" applyBorder="1" applyAlignment="1" applyProtection="1">
      <alignment horizontal="left" indent="1"/>
    </xf>
    <xf numFmtId="0" fontId="17" fillId="0" borderId="66" xfId="0" applyFont="1" applyBorder="1" applyAlignment="1">
      <alignment horizontal="left" vertical="center"/>
    </xf>
    <xf numFmtId="0" fontId="17" fillId="4" borderId="67" xfId="0" applyFont="1" applyFill="1" applyBorder="1" applyAlignment="1">
      <alignment horizontal="left" vertical="center" indent="1"/>
    </xf>
    <xf numFmtId="0" fontId="17" fillId="4" borderId="67" xfId="0" applyFont="1" applyFill="1" applyBorder="1"/>
    <xf numFmtId="4" fontId="17" fillId="4" borderId="68" xfId="0" applyNumberFormat="1" applyFont="1" applyFill="1" applyBorder="1"/>
    <xf numFmtId="4" fontId="17" fillId="4" borderId="69" xfId="0" applyNumberFormat="1" applyFont="1" applyFill="1" applyBorder="1"/>
    <xf numFmtId="4" fontId="17" fillId="4" borderId="92" xfId="0" applyNumberFormat="1" applyFont="1" applyFill="1" applyBorder="1"/>
    <xf numFmtId="4" fontId="17" fillId="4" borderId="6" xfId="0" applyNumberFormat="1" applyFont="1" applyFill="1" applyBorder="1"/>
    <xf numFmtId="0" fontId="17" fillId="4" borderId="70" xfId="0" applyFont="1" applyFill="1" applyBorder="1"/>
    <xf numFmtId="4" fontId="22" fillId="4" borderId="69" xfId="0" applyNumberFormat="1" applyFont="1" applyFill="1" applyBorder="1" applyAlignment="1">
      <alignment horizontal="left" indent="1"/>
    </xf>
    <xf numFmtId="0" fontId="19" fillId="0" borderId="24" xfId="0" applyFont="1" applyBorder="1" applyAlignment="1">
      <alignment horizontal="left"/>
    </xf>
    <xf numFmtId="0" fontId="12" fillId="4" borderId="24" xfId="0" applyFont="1" applyFill="1" applyBorder="1" applyAlignment="1">
      <alignment horizontal="left" indent="2"/>
    </xf>
    <xf numFmtId="0" fontId="12" fillId="4" borderId="24" xfId="0" applyFont="1" applyFill="1" applyBorder="1" applyAlignment="1">
      <alignment horizontal="centerContinuous" vertical="center"/>
    </xf>
    <xf numFmtId="4" fontId="12" fillId="4" borderId="31" xfId="0" applyNumberFormat="1" applyFont="1" applyFill="1" applyBorder="1"/>
    <xf numFmtId="4" fontId="12" fillId="4" borderId="33" xfId="0" applyNumberFormat="1" applyFont="1" applyFill="1" applyBorder="1"/>
    <xf numFmtId="4" fontId="12" fillId="4" borderId="29" xfId="0" applyNumberFormat="1" applyFont="1" applyFill="1" applyBorder="1" applyAlignment="1">
      <alignment vertical="center"/>
    </xf>
    <xf numFmtId="4" fontId="12" fillId="4" borderId="31" xfId="1" applyNumberFormat="1" applyFont="1" applyFill="1" applyBorder="1" applyProtection="1"/>
    <xf numFmtId="0" fontId="12" fillId="4" borderId="24" xfId="0" applyFont="1" applyFill="1" applyBorder="1"/>
    <xf numFmtId="4" fontId="12" fillId="4" borderId="20" xfId="1" applyNumberFormat="1" applyFont="1" applyFill="1" applyBorder="1" applyProtection="1"/>
    <xf numFmtId="4" fontId="12" fillId="4" borderId="7" xfId="0" applyNumberFormat="1" applyFont="1" applyFill="1" applyBorder="1"/>
    <xf numFmtId="0" fontId="19" fillId="0" borderId="60" xfId="0" applyFont="1" applyBorder="1" applyAlignment="1">
      <alignment horizontal="left"/>
    </xf>
    <xf numFmtId="0" fontId="12" fillId="4" borderId="60" xfId="0" applyFont="1" applyFill="1" applyBorder="1" applyAlignment="1">
      <alignment horizontal="left" indent="2"/>
    </xf>
    <xf numFmtId="0" fontId="12" fillId="4" borderId="60" xfId="0" applyFont="1" applyFill="1" applyBorder="1" applyAlignment="1">
      <alignment horizontal="centerContinuous" vertical="center"/>
    </xf>
    <xf numFmtId="4" fontId="12" fillId="4" borderId="74" xfId="0" applyNumberFormat="1" applyFont="1" applyFill="1" applyBorder="1"/>
    <xf numFmtId="4" fontId="12" fillId="4" borderId="75" xfId="0" applyNumberFormat="1" applyFont="1" applyFill="1" applyBorder="1"/>
    <xf numFmtId="4" fontId="12" fillId="4" borderId="60" xfId="0" applyNumberFormat="1" applyFont="1" applyFill="1" applyBorder="1" applyAlignment="1">
      <alignment vertical="center"/>
    </xf>
    <xf numFmtId="4" fontId="12" fillId="4" borderId="61" xfId="1" applyNumberFormat="1" applyFont="1" applyFill="1" applyBorder="1" applyProtection="1"/>
    <xf numFmtId="4" fontId="12" fillId="4" borderId="64" xfId="1" applyNumberFormat="1" applyFont="1" applyFill="1" applyBorder="1" applyProtection="1"/>
    <xf numFmtId="0" fontId="12" fillId="4" borderId="60" xfId="0" applyFont="1" applyFill="1" applyBorder="1"/>
    <xf numFmtId="4" fontId="12" fillId="4" borderId="63" xfId="1" applyNumberFormat="1" applyFont="1" applyFill="1" applyBorder="1" applyProtection="1"/>
    <xf numFmtId="4" fontId="22" fillId="0" borderId="62" xfId="1" applyNumberFormat="1" applyFont="1" applyFill="1" applyBorder="1" applyAlignment="1" applyProtection="1">
      <alignment horizontal="left" indent="1"/>
    </xf>
    <xf numFmtId="0" fontId="16" fillId="2" borderId="28" xfId="0" applyFont="1" applyFill="1" applyBorder="1" applyAlignment="1">
      <alignment vertical="center"/>
    </xf>
    <xf numFmtId="0" fontId="11" fillId="0" borderId="24" xfId="0" applyFont="1" applyBorder="1" applyAlignment="1">
      <alignment horizontal="left" indent="1"/>
    </xf>
    <xf numFmtId="165" fontId="12" fillId="0" borderId="24" xfId="0" quotePrefix="1" applyNumberFormat="1" applyFont="1" applyBorder="1" applyAlignment="1">
      <alignment horizontal="center"/>
    </xf>
    <xf numFmtId="4" fontId="12" fillId="5" borderId="31" xfId="0" applyNumberFormat="1" applyFont="1" applyFill="1" applyBorder="1"/>
    <xf numFmtId="1" fontId="12" fillId="0" borderId="24" xfId="0" applyNumberFormat="1" applyFont="1" applyBorder="1" applyAlignment="1">
      <alignment horizontal="center"/>
    </xf>
    <xf numFmtId="4" fontId="11" fillId="3" borderId="44" xfId="0" applyNumberFormat="1" applyFont="1" applyFill="1" applyBorder="1"/>
    <xf numFmtId="4" fontId="12" fillId="5" borderId="32" xfId="0" applyNumberFormat="1" applyFont="1" applyFill="1" applyBorder="1"/>
    <xf numFmtId="4" fontId="11" fillId="3" borderId="31" xfId="0" applyNumberFormat="1" applyFont="1" applyFill="1" applyBorder="1"/>
    <xf numFmtId="4" fontId="11" fillId="3" borderId="33" xfId="0" applyNumberFormat="1" applyFont="1" applyFill="1" applyBorder="1"/>
    <xf numFmtId="4" fontId="12" fillId="0" borderId="32" xfId="0" applyNumberFormat="1" applyFont="1" applyBorder="1"/>
    <xf numFmtId="4" fontId="22" fillId="5" borderId="43" xfId="0" applyNumberFormat="1" applyFont="1" applyFill="1" applyBorder="1" applyAlignment="1">
      <alignment horizontal="left" indent="1"/>
    </xf>
    <xf numFmtId="4" fontId="11" fillId="5" borderId="31" xfId="0" applyNumberFormat="1" applyFont="1" applyFill="1" applyBorder="1"/>
    <xf numFmtId="4" fontId="11" fillId="0" borderId="33" xfId="0" applyNumberFormat="1" applyFont="1" applyBorder="1"/>
    <xf numFmtId="4" fontId="11" fillId="5" borderId="32" xfId="0" applyNumberFormat="1" applyFont="1" applyFill="1" applyBorder="1"/>
    <xf numFmtId="0" fontId="7" fillId="0" borderId="0" xfId="0" applyFont="1" applyAlignment="1">
      <alignment vertical="center"/>
    </xf>
    <xf numFmtId="0" fontId="7" fillId="0" borderId="0" xfId="0" applyFont="1"/>
    <xf numFmtId="165" fontId="12" fillId="0" borderId="24" xfId="0" applyNumberFormat="1" applyFont="1" applyBorder="1" applyAlignment="1">
      <alignment horizontal="center"/>
    </xf>
    <xf numFmtId="4" fontId="19" fillId="3" borderId="44" xfId="1" applyNumberFormat="1" applyFont="1" applyFill="1" applyBorder="1" applyProtection="1"/>
    <xf numFmtId="4" fontId="19" fillId="3" borderId="43" xfId="1" applyNumberFormat="1" applyFont="1" applyFill="1" applyBorder="1" applyProtection="1"/>
    <xf numFmtId="165" fontId="7" fillId="0" borderId="29" xfId="0" applyNumberFormat="1" applyFont="1" applyBorder="1" applyAlignment="1">
      <alignment horizontal="right"/>
    </xf>
    <xf numFmtId="4" fontId="17" fillId="0" borderId="32" xfId="0" applyNumberFormat="1" applyFont="1" applyBorder="1"/>
    <xf numFmtId="4" fontId="17" fillId="0" borderId="33" xfId="0" applyNumberFormat="1" applyFont="1" applyBorder="1"/>
    <xf numFmtId="4" fontId="19" fillId="3" borderId="45" xfId="1" applyNumberFormat="1" applyFont="1" applyFill="1" applyBorder="1" applyProtection="1"/>
    <xf numFmtId="165" fontId="7" fillId="0" borderId="24" xfId="0" applyNumberFormat="1" applyFont="1" applyBorder="1" applyAlignment="1">
      <alignment horizontal="right"/>
    </xf>
    <xf numFmtId="1" fontId="12" fillId="0" borderId="29" xfId="0" applyNumberFormat="1" applyFont="1" applyBorder="1" applyAlignment="1">
      <alignment horizontal="center"/>
    </xf>
    <xf numFmtId="4" fontId="19" fillId="3" borderId="91" xfId="1" applyNumberFormat="1" applyFont="1" applyFill="1" applyBorder="1" applyProtection="1"/>
    <xf numFmtId="4" fontId="19" fillId="3" borderId="93" xfId="1" applyNumberFormat="1" applyFont="1" applyFill="1" applyBorder="1" applyProtection="1"/>
    <xf numFmtId="4" fontId="11" fillId="3" borderId="43" xfId="1" applyNumberFormat="1" applyFont="1" applyFill="1" applyBorder="1" applyProtection="1"/>
    <xf numFmtId="4" fontId="11" fillId="3" borderId="33" xfId="1" applyNumberFormat="1" applyFont="1" applyFill="1" applyBorder="1" applyProtection="1"/>
    <xf numFmtId="0" fontId="11" fillId="0" borderId="35" xfId="0" applyFont="1" applyBorder="1" applyAlignment="1">
      <alignment horizontal="left" wrapText="1"/>
    </xf>
    <xf numFmtId="0" fontId="11" fillId="0" borderId="35" xfId="0" applyFont="1" applyBorder="1" applyAlignment="1">
      <alignment horizontal="left" indent="1"/>
    </xf>
    <xf numFmtId="165" fontId="12" fillId="0" borderId="35" xfId="0" quotePrefix="1" applyNumberFormat="1" applyFont="1" applyBorder="1" applyAlignment="1">
      <alignment horizontal="center"/>
    </xf>
    <xf numFmtId="4" fontId="11" fillId="5" borderId="36" xfId="0" applyNumberFormat="1" applyFont="1" applyFill="1" applyBorder="1"/>
    <xf numFmtId="4" fontId="11" fillId="0" borderId="38" xfId="0" applyNumberFormat="1" applyFont="1" applyBorder="1"/>
    <xf numFmtId="1" fontId="12" fillId="0" borderId="35" xfId="0" applyNumberFormat="1" applyFont="1" applyBorder="1" applyAlignment="1">
      <alignment horizontal="center"/>
    </xf>
    <xf numFmtId="4" fontId="11" fillId="3" borderId="36" xfId="0" applyNumberFormat="1" applyFont="1" applyFill="1" applyBorder="1"/>
    <xf numFmtId="4" fontId="11" fillId="3" borderId="38" xfId="1" applyNumberFormat="1" applyFont="1" applyFill="1" applyBorder="1" applyProtection="1"/>
    <xf numFmtId="165" fontId="12" fillId="0" borderId="88" xfId="0" applyNumberFormat="1" applyFont="1" applyBorder="1" applyAlignment="1">
      <alignment horizontal="right"/>
    </xf>
    <xf numFmtId="4" fontId="11" fillId="5" borderId="37" xfId="0" applyNumberFormat="1" applyFont="1" applyFill="1" applyBorder="1"/>
    <xf numFmtId="4" fontId="22" fillId="0" borderId="38" xfId="0" applyNumberFormat="1" applyFont="1" applyBorder="1" applyAlignment="1">
      <alignment horizontal="left" indent="1"/>
    </xf>
    <xf numFmtId="0" fontId="17" fillId="4" borderId="71" xfId="0" applyFont="1" applyFill="1" applyBorder="1" applyAlignment="1">
      <alignment horizontal="left" vertical="center"/>
    </xf>
    <xf numFmtId="0" fontId="17" fillId="4" borderId="71" xfId="0" applyFont="1" applyFill="1" applyBorder="1" applyAlignment="1">
      <alignment horizontal="left" vertical="center" indent="1"/>
    </xf>
    <xf numFmtId="0" fontId="12" fillId="4" borderId="72" xfId="0" quotePrefix="1" applyFont="1" applyFill="1" applyBorder="1" applyAlignment="1">
      <alignment horizontal="right" vertical="center"/>
    </xf>
    <xf numFmtId="4" fontId="11" fillId="4" borderId="73" xfId="0" applyNumberFormat="1" applyFont="1" applyFill="1" applyBorder="1" applyAlignment="1">
      <alignment horizontal="right" vertical="center"/>
    </xf>
    <xf numFmtId="4" fontId="11" fillId="4" borderId="74" xfId="0" applyNumberFormat="1" applyFont="1" applyFill="1" applyBorder="1" applyAlignment="1">
      <alignment horizontal="right" vertical="center"/>
    </xf>
    <xf numFmtId="0" fontId="12" fillId="4" borderId="72" xfId="0" applyFont="1" applyFill="1" applyBorder="1" applyAlignment="1">
      <alignment horizontal="right" vertical="center"/>
    </xf>
    <xf numFmtId="4" fontId="11" fillId="4" borderId="73" xfId="0" applyNumberFormat="1" applyFont="1" applyFill="1" applyBorder="1" applyAlignment="1">
      <alignment vertical="center"/>
    </xf>
    <xf numFmtId="4" fontId="11" fillId="4" borderId="75" xfId="0" applyNumberFormat="1" applyFont="1" applyFill="1" applyBorder="1" applyAlignment="1">
      <alignment vertical="center"/>
    </xf>
    <xf numFmtId="4" fontId="11" fillId="4" borderId="75" xfId="0" applyNumberFormat="1" applyFont="1" applyFill="1" applyBorder="1" applyAlignment="1">
      <alignment horizontal="right" vertical="center"/>
    </xf>
    <xf numFmtId="4" fontId="22" fillId="4" borderId="75" xfId="0" applyNumberFormat="1" applyFont="1" applyFill="1" applyBorder="1" applyAlignment="1">
      <alignment horizontal="left" vertical="center" indent="1"/>
    </xf>
    <xf numFmtId="4" fontId="22" fillId="2" borderId="6" xfId="0" applyNumberFormat="1" applyFont="1" applyFill="1" applyBorder="1" applyAlignment="1">
      <alignment horizontal="left" vertical="center" indent="1"/>
    </xf>
    <xf numFmtId="0" fontId="11" fillId="0" borderId="24" xfId="0" applyFont="1" applyBorder="1" applyAlignment="1">
      <alignment vertical="center"/>
    </xf>
    <xf numFmtId="4" fontId="28" fillId="0" borderId="31" xfId="0" applyNumberFormat="1" applyFont="1" applyBorder="1" applyAlignment="1">
      <alignment horizontal="center" vertical="center"/>
    </xf>
    <xf numFmtId="4" fontId="28" fillId="0" borderId="33" xfId="0" applyNumberFormat="1" applyFont="1" applyBorder="1" applyAlignment="1">
      <alignment horizontal="center" vertical="center"/>
    </xf>
    <xf numFmtId="4" fontId="22" fillId="0" borderId="43" xfId="1" applyNumberFormat="1" applyFont="1" applyFill="1" applyBorder="1" applyAlignment="1" applyProtection="1">
      <alignment horizontal="left" indent="1"/>
    </xf>
    <xf numFmtId="0" fontId="11" fillId="0" borderId="35" xfId="0" applyFont="1" applyBorder="1" applyAlignment="1">
      <alignment vertical="center"/>
    </xf>
    <xf numFmtId="4" fontId="11" fillId="0" borderId="37" xfId="0" applyNumberFormat="1" applyFont="1" applyBorder="1" applyAlignment="1">
      <alignment vertical="center"/>
    </xf>
    <xf numFmtId="4" fontId="11" fillId="0" borderId="38" xfId="0" applyNumberFormat="1" applyFont="1" applyBorder="1" applyAlignment="1">
      <alignment vertical="center"/>
    </xf>
    <xf numFmtId="4" fontId="28" fillId="0" borderId="36" xfId="0" applyNumberFormat="1" applyFont="1" applyBorder="1" applyAlignment="1">
      <alignment horizontal="center" vertical="center"/>
    </xf>
    <xf numFmtId="4" fontId="28" fillId="0" borderId="38" xfId="0" applyNumberFormat="1" applyFont="1" applyBorder="1" applyAlignment="1">
      <alignment horizontal="center" vertical="center"/>
    </xf>
    <xf numFmtId="4" fontId="11" fillId="3" borderId="38" xfId="0" applyNumberFormat="1" applyFont="1" applyFill="1" applyBorder="1"/>
    <xf numFmtId="0" fontId="17" fillId="4" borderId="76" xfId="0" applyFont="1" applyFill="1" applyBorder="1" applyAlignment="1">
      <alignment horizontal="left" vertical="center"/>
    </xf>
    <xf numFmtId="0" fontId="17" fillId="4" borderId="76" xfId="0" applyFont="1" applyFill="1" applyBorder="1" applyAlignment="1">
      <alignment horizontal="left" vertical="center" indent="1"/>
    </xf>
    <xf numFmtId="0" fontId="12" fillId="4" borderId="77" xfId="0" quotePrefix="1" applyFont="1" applyFill="1" applyBorder="1" applyAlignment="1">
      <alignment horizontal="right" vertical="center"/>
    </xf>
    <xf numFmtId="4" fontId="11" fillId="4" borderId="78" xfId="0" applyNumberFormat="1" applyFont="1" applyFill="1" applyBorder="1" applyAlignment="1">
      <alignment horizontal="right" vertical="center"/>
    </xf>
    <xf numFmtId="4" fontId="11" fillId="4" borderId="79" xfId="0" applyNumberFormat="1" applyFont="1" applyFill="1" applyBorder="1" applyAlignment="1">
      <alignment horizontal="right" vertical="center"/>
    </xf>
    <xf numFmtId="0" fontId="12" fillId="4" borderId="77" xfId="0" applyFont="1" applyFill="1" applyBorder="1" applyAlignment="1">
      <alignment horizontal="right" vertical="center"/>
    </xf>
    <xf numFmtId="4" fontId="11" fillId="4" borderId="74" xfId="0" applyNumberFormat="1" applyFont="1" applyFill="1" applyBorder="1" applyAlignment="1">
      <alignment vertical="center"/>
    </xf>
    <xf numFmtId="0" fontId="17" fillId="4" borderId="80" xfId="0" applyFont="1" applyFill="1" applyBorder="1" applyAlignment="1">
      <alignment horizontal="left" vertical="center"/>
    </xf>
    <xf numFmtId="0" fontId="17" fillId="4" borderId="80" xfId="0" applyFont="1" applyFill="1" applyBorder="1" applyAlignment="1">
      <alignment horizontal="left" vertical="center" indent="1"/>
    </xf>
    <xf numFmtId="0" fontId="12" fillId="4" borderId="81" xfId="0" quotePrefix="1" applyFont="1" applyFill="1" applyBorder="1" applyAlignment="1">
      <alignment horizontal="right" vertical="center"/>
    </xf>
    <xf numFmtId="4" fontId="11" fillId="4" borderId="82" xfId="0" quotePrefix="1" applyNumberFormat="1" applyFont="1" applyFill="1" applyBorder="1" applyAlignment="1">
      <alignment horizontal="right" vertical="center"/>
    </xf>
    <xf numFmtId="4" fontId="11" fillId="4" borderId="83" xfId="0" quotePrefix="1" applyNumberFormat="1" applyFont="1" applyFill="1" applyBorder="1" applyAlignment="1">
      <alignment horizontal="right" vertical="center"/>
    </xf>
    <xf numFmtId="0" fontId="12" fillId="4" borderId="81" xfId="0" applyFont="1" applyFill="1" applyBorder="1" applyAlignment="1">
      <alignment horizontal="right" vertical="center"/>
    </xf>
    <xf numFmtId="4" fontId="11" fillId="4" borderId="83" xfId="0" applyNumberFormat="1" applyFont="1" applyFill="1" applyBorder="1" applyAlignment="1">
      <alignment vertical="center"/>
    </xf>
    <xf numFmtId="4" fontId="11" fillId="4" borderId="84" xfId="0" applyNumberFormat="1" applyFont="1" applyFill="1" applyBorder="1" applyAlignment="1">
      <alignment vertical="center"/>
    </xf>
    <xf numFmtId="4" fontId="22" fillId="4" borderId="84" xfId="0" applyNumberFormat="1" applyFont="1" applyFill="1" applyBorder="1" applyAlignment="1">
      <alignment horizontal="left" vertical="center" indent="1"/>
    </xf>
    <xf numFmtId="0" fontId="15" fillId="2" borderId="5" xfId="0" applyFont="1" applyFill="1" applyBorder="1" applyAlignment="1">
      <alignment horizontal="left" vertical="center"/>
    </xf>
    <xf numFmtId="0" fontId="29" fillId="0" borderId="28" xfId="0" applyFont="1" applyBorder="1" applyAlignment="1">
      <alignment horizontal="left" vertical="center" wrapText="1"/>
    </xf>
    <xf numFmtId="0" fontId="29" fillId="4" borderId="94" xfId="0" applyFont="1" applyFill="1" applyBorder="1" applyAlignment="1">
      <alignment horizontal="left" vertical="center" indent="1"/>
    </xf>
    <xf numFmtId="0" fontId="19" fillId="4" borderId="17" xfId="0" quotePrefix="1" applyFont="1" applyFill="1" applyBorder="1" applyAlignment="1">
      <alignment horizontal="right" vertical="center"/>
    </xf>
    <xf numFmtId="4" fontId="29" fillId="4" borderId="15" xfId="0" applyNumberFormat="1" applyFont="1" applyFill="1" applyBorder="1" applyAlignment="1">
      <alignment horizontal="right" vertical="center"/>
    </xf>
    <xf numFmtId="4" fontId="29" fillId="4" borderId="52" xfId="0" applyNumberFormat="1" applyFont="1" applyFill="1" applyBorder="1" applyAlignment="1">
      <alignment horizontal="right" vertical="center"/>
    </xf>
    <xf numFmtId="0" fontId="19" fillId="4" borderId="17" xfId="0" applyFont="1" applyFill="1" applyBorder="1" applyAlignment="1">
      <alignment horizontal="right" vertical="center"/>
    </xf>
    <xf numFmtId="4" fontId="29" fillId="3" borderId="36" xfId="0" applyNumberFormat="1" applyFont="1" applyFill="1" applyBorder="1" applyAlignment="1">
      <alignment vertical="center"/>
    </xf>
    <xf numFmtId="4" fontId="29" fillId="3" borderId="38" xfId="0" applyNumberFormat="1" applyFont="1" applyFill="1" applyBorder="1" applyAlignment="1">
      <alignment vertical="center"/>
    </xf>
    <xf numFmtId="0" fontId="19" fillId="4" borderId="53" xfId="0" applyFont="1" applyFill="1" applyBorder="1" applyAlignment="1">
      <alignment horizontal="right" vertical="center"/>
    </xf>
    <xf numFmtId="4" fontId="29" fillId="4" borderId="52" xfId="0" applyNumberFormat="1" applyFont="1" applyFill="1" applyBorder="1" applyAlignment="1">
      <alignment vertical="center"/>
    </xf>
    <xf numFmtId="4" fontId="29" fillId="4" borderId="16" xfId="0" applyNumberFormat="1" applyFont="1" applyFill="1" applyBorder="1" applyAlignment="1">
      <alignment vertical="center"/>
    </xf>
    <xf numFmtId="4" fontId="22" fillId="0" borderId="16" xfId="0" applyNumberFormat="1" applyFont="1" applyBorder="1" applyAlignment="1">
      <alignment horizontal="left" vertical="center" indent="1"/>
    </xf>
    <xf numFmtId="0" fontId="30" fillId="0" borderId="0" xfId="0" applyFont="1" applyAlignment="1">
      <alignment vertical="center"/>
    </xf>
    <xf numFmtId="0" fontId="17" fillId="0" borderId="76" xfId="0" applyFont="1" applyBorder="1" applyAlignment="1">
      <alignment horizontal="left" vertical="center"/>
    </xf>
    <xf numFmtId="0" fontId="17" fillId="4" borderId="95" xfId="0" applyFont="1" applyFill="1" applyBorder="1" applyAlignment="1">
      <alignment horizontal="left" vertical="center" indent="1"/>
    </xf>
    <xf numFmtId="4" fontId="11" fillId="4" borderId="73" xfId="0" quotePrefix="1" applyNumberFormat="1" applyFont="1" applyFill="1" applyBorder="1" applyAlignment="1">
      <alignment horizontal="right" vertical="center"/>
    </xf>
    <xf numFmtId="4" fontId="11" fillId="4" borderId="74" xfId="0" quotePrefix="1" applyNumberFormat="1" applyFont="1" applyFill="1" applyBorder="1" applyAlignment="1">
      <alignment horizontal="right" vertical="center"/>
    </xf>
    <xf numFmtId="4" fontId="22" fillId="0" borderId="75" xfId="0" applyNumberFormat="1" applyFont="1" applyBorder="1" applyAlignment="1">
      <alignment horizontal="left" vertical="center" indent="1"/>
    </xf>
    <xf numFmtId="0" fontId="29" fillId="4" borderId="81" xfId="0" applyFont="1" applyFill="1" applyBorder="1" applyAlignment="1">
      <alignment horizontal="left" vertical="center"/>
    </xf>
    <xf numFmtId="0" fontId="29" fillId="4" borderId="105" xfId="0" applyFont="1" applyFill="1" applyBorder="1" applyAlignment="1">
      <alignment horizontal="left" vertical="center" indent="1"/>
    </xf>
    <xf numFmtId="0" fontId="19" fillId="4" borderId="105" xfId="0" quotePrefix="1" applyFont="1" applyFill="1" applyBorder="1" applyAlignment="1">
      <alignment horizontal="right" vertical="center"/>
    </xf>
    <xf numFmtId="4" fontId="29" fillId="4" borderId="105" xfId="0" applyNumberFormat="1" applyFont="1" applyFill="1" applyBorder="1" applyAlignment="1">
      <alignment horizontal="right" vertical="center"/>
    </xf>
    <xf numFmtId="0" fontId="19" fillId="4" borderId="105" xfId="0" applyFont="1" applyFill="1" applyBorder="1" applyAlignment="1">
      <alignment horizontal="right" vertical="center"/>
    </xf>
    <xf numFmtId="4" fontId="29" fillId="4" borderId="105" xfId="0" applyNumberFormat="1" applyFont="1" applyFill="1" applyBorder="1" applyAlignment="1">
      <alignment vertical="center"/>
    </xf>
    <xf numFmtId="4" fontId="22" fillId="4" borderId="106" xfId="0" applyNumberFormat="1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4" fontId="12" fillId="0" borderId="42" xfId="0" applyNumberFormat="1" applyFont="1" applyBorder="1" applyAlignment="1">
      <alignment horizontal="centerContinuous"/>
    </xf>
    <xf numFmtId="4" fontId="12" fillId="0" borderId="43" xfId="0" applyNumberFormat="1" applyFont="1" applyBorder="1" applyAlignment="1">
      <alignment horizontal="centerContinuous"/>
    </xf>
    <xf numFmtId="4" fontId="12" fillId="3" borderId="44" xfId="1" applyNumberFormat="1" applyFont="1" applyFill="1" applyBorder="1" applyProtection="1"/>
    <xf numFmtId="4" fontId="12" fillId="3" borderId="43" xfId="1" applyNumberFormat="1" applyFont="1" applyFill="1" applyBorder="1" applyProtection="1"/>
    <xf numFmtId="0" fontId="12" fillId="0" borderId="89" xfId="0" applyFont="1" applyBorder="1"/>
    <xf numFmtId="4" fontId="31" fillId="0" borderId="54" xfId="0" applyNumberFormat="1" applyFont="1" applyBorder="1"/>
    <xf numFmtId="4" fontId="31" fillId="0" borderId="43" xfId="0" applyNumberFormat="1" applyFont="1" applyBorder="1"/>
    <xf numFmtId="4" fontId="12" fillId="0" borderId="55" xfId="0" applyNumberFormat="1" applyFont="1" applyBorder="1" applyAlignment="1">
      <alignment horizontal="centerContinuous"/>
    </xf>
    <xf numFmtId="4" fontId="12" fillId="0" borderId="56" xfId="0" applyNumberFormat="1" applyFont="1" applyBorder="1" applyAlignment="1">
      <alignment horizontal="centerContinuous"/>
    </xf>
    <xf numFmtId="4" fontId="12" fillId="3" borderId="31" xfId="1" applyNumberFormat="1" applyFont="1" applyFill="1" applyBorder="1" applyProtection="1"/>
    <xf numFmtId="4" fontId="12" fillId="3" borderId="33" xfId="1" applyNumberFormat="1" applyFont="1" applyFill="1" applyBorder="1" applyProtection="1"/>
    <xf numFmtId="4" fontId="22" fillId="0" borderId="43" xfId="0" applyNumberFormat="1" applyFont="1" applyBorder="1" applyAlignment="1">
      <alignment horizontal="left" indent="1"/>
    </xf>
    <xf numFmtId="0" fontId="11" fillId="0" borderId="60" xfId="0" applyFont="1" applyBorder="1" applyAlignment="1">
      <alignment horizontal="left" wrapText="1"/>
    </xf>
    <xf numFmtId="0" fontId="11" fillId="0" borderId="60" xfId="0" applyFont="1" applyBorder="1" applyAlignment="1">
      <alignment horizontal="left" indent="1"/>
    </xf>
    <xf numFmtId="0" fontId="7" fillId="0" borderId="60" xfId="0" applyFont="1" applyBorder="1"/>
    <xf numFmtId="4" fontId="12" fillId="3" borderId="61" xfId="1" applyNumberFormat="1" applyFont="1" applyFill="1" applyBorder="1" applyProtection="1"/>
    <xf numFmtId="4" fontId="12" fillId="3" borderId="64" xfId="1" applyNumberFormat="1" applyFont="1" applyFill="1" applyBorder="1" applyProtection="1"/>
    <xf numFmtId="0" fontId="32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7" fillId="0" borderId="0" xfId="0" applyFont="1"/>
    <xf numFmtId="0" fontId="7" fillId="3" borderId="57" xfId="0" applyFont="1" applyFill="1" applyBorder="1" applyAlignment="1">
      <alignment horizontal="left" vertical="center"/>
    </xf>
    <xf numFmtId="0" fontId="17" fillId="3" borderId="58" xfId="0" applyFont="1" applyFill="1" applyBorder="1" applyAlignment="1">
      <alignment horizontal="left" vertical="center"/>
    </xf>
    <xf numFmtId="0" fontId="4" fillId="3" borderId="58" xfId="0" applyFont="1" applyFill="1" applyBorder="1"/>
    <xf numFmtId="0" fontId="4" fillId="3" borderId="59" xfId="0" applyFont="1" applyFill="1" applyBorder="1"/>
    <xf numFmtId="0" fontId="7" fillId="6" borderId="57" xfId="0" applyFont="1" applyFill="1" applyBorder="1" applyAlignment="1">
      <alignment horizontal="left" vertical="center"/>
    </xf>
    <xf numFmtId="0" fontId="17" fillId="6" borderId="58" xfId="0" applyFont="1" applyFill="1" applyBorder="1" applyAlignment="1">
      <alignment horizontal="left" vertical="center"/>
    </xf>
    <xf numFmtId="0" fontId="4" fillId="6" borderId="58" xfId="0" applyFont="1" applyFill="1" applyBorder="1"/>
    <xf numFmtId="0" fontId="4" fillId="6" borderId="59" xfId="0" applyFont="1" applyFill="1" applyBorder="1"/>
    <xf numFmtId="38" fontId="12" fillId="0" borderId="0" xfId="0" applyNumberFormat="1" applyFont="1"/>
    <xf numFmtId="0" fontId="33" fillId="0" borderId="0" xfId="0" applyFont="1" applyAlignment="1">
      <alignment vertical="top"/>
    </xf>
    <xf numFmtId="0" fontId="27" fillId="0" borderId="0" xfId="0" applyFont="1"/>
    <xf numFmtId="167" fontId="34" fillId="0" borderId="0" xfId="0" applyNumberFormat="1" applyFont="1" applyAlignment="1" applyProtection="1">
      <alignment horizontal="right" vertical="top" indent="1"/>
    </xf>
    <xf numFmtId="0" fontId="27" fillId="0" borderId="129" xfId="0" applyFont="1" applyBorder="1"/>
    <xf numFmtId="0" fontId="4" fillId="0" borderId="133" xfId="0" applyFont="1" applyBorder="1" applyAlignment="1">
      <alignment horizontal="right"/>
    </xf>
    <xf numFmtId="0" fontId="10" fillId="0" borderId="130" xfId="0" applyFont="1" applyFill="1" applyBorder="1" applyAlignment="1" applyProtection="1">
      <alignment horizontal="left"/>
    </xf>
    <xf numFmtId="0" fontId="27" fillId="0" borderId="0" xfId="0" applyFont="1" applyProtection="1"/>
    <xf numFmtId="0" fontId="27" fillId="0" borderId="20" xfId="0" applyFont="1" applyBorder="1"/>
    <xf numFmtId="0" fontId="4" fillId="0" borderId="0" xfId="0" applyFont="1" applyAlignment="1">
      <alignment horizontal="right"/>
    </xf>
    <xf numFmtId="0" fontId="10" fillId="0" borderId="131" xfId="0" applyNumberFormat="1" applyFont="1" applyFill="1" applyBorder="1" applyAlignment="1" applyProtection="1">
      <alignment horizontal="left"/>
    </xf>
    <xf numFmtId="0" fontId="35" fillId="0" borderId="0" xfId="0" applyFont="1" applyAlignment="1" applyProtection="1">
      <alignment horizontal="left" vertical="center"/>
    </xf>
    <xf numFmtId="0" fontId="27" fillId="0" borderId="52" xfId="0" applyFont="1" applyBorder="1"/>
    <xf numFmtId="0" fontId="4" fillId="0" borderId="53" xfId="0" applyFont="1" applyBorder="1" applyAlignment="1">
      <alignment horizontal="right"/>
    </xf>
    <xf numFmtId="0" fontId="10" fillId="0" borderId="132" xfId="0" applyFont="1" applyFill="1" applyBorder="1" applyAlignment="1" applyProtection="1">
      <alignment horizontal="left"/>
    </xf>
    <xf numFmtId="0" fontId="4" fillId="0" borderId="0" xfId="0" applyFont="1" applyProtection="1"/>
    <xf numFmtId="0" fontId="4" fillId="0" borderId="9" xfId="0" applyFont="1" applyBorder="1" applyAlignment="1">
      <alignment horizontal="left" indent="37"/>
    </xf>
    <xf numFmtId="0" fontId="4" fillId="0" borderId="9" xfId="0" applyFont="1" applyBorder="1" applyAlignment="1">
      <alignment horizontal="left" indent="1"/>
    </xf>
    <xf numFmtId="0" fontId="10" fillId="0" borderId="90" xfId="0" applyFont="1" applyBorder="1" applyAlignment="1">
      <alignment wrapText="1"/>
    </xf>
    <xf numFmtId="0" fontId="10" fillId="0" borderId="85" xfId="0" applyFont="1" applyBorder="1" applyAlignment="1">
      <alignment horizontal="center" vertical="center" wrapText="1"/>
    </xf>
    <xf numFmtId="0" fontId="10" fillId="0" borderId="85" xfId="0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 wrapText="1"/>
    </xf>
    <xf numFmtId="0" fontId="10" fillId="0" borderId="85" xfId="0" applyFont="1" applyBorder="1" applyAlignment="1" applyProtection="1">
      <alignment horizontal="center" vertical="center" wrapText="1"/>
    </xf>
    <xf numFmtId="0" fontId="12" fillId="0" borderId="113" xfId="0" applyFont="1" applyBorder="1"/>
    <xf numFmtId="0" fontId="12" fillId="0" borderId="6" xfId="0" applyFont="1" applyBorder="1"/>
    <xf numFmtId="0" fontId="12" fillId="0" borderId="6" xfId="0" applyFont="1" applyBorder="1" applyAlignment="1">
      <alignment horizontal="left" indent="1"/>
    </xf>
    <xf numFmtId="4" fontId="12" fillId="0" borderId="108" xfId="0" applyNumberFormat="1" applyFont="1" applyFill="1" applyBorder="1" applyProtection="1"/>
    <xf numFmtId="4" fontId="12" fillId="0" borderId="6" xfId="0" applyNumberFormat="1" applyFont="1" applyBorder="1" applyProtection="1"/>
    <xf numFmtId="0" fontId="12" fillId="0" borderId="115" xfId="0" applyFont="1" applyBorder="1"/>
    <xf numFmtId="0" fontId="12" fillId="0" borderId="94" xfId="0" applyFont="1" applyBorder="1"/>
    <xf numFmtId="0" fontId="12" fillId="0" borderId="94" xfId="0" applyFont="1" applyBorder="1" applyAlignment="1">
      <alignment horizontal="left" indent="1"/>
    </xf>
    <xf numFmtId="4" fontId="12" fillId="0" borderId="14" xfId="0" applyNumberFormat="1" applyFont="1" applyFill="1" applyBorder="1" applyProtection="1"/>
    <xf numFmtId="4" fontId="12" fillId="0" borderId="94" xfId="0" applyNumberFormat="1" applyFont="1" applyBorder="1" applyProtection="1"/>
    <xf numFmtId="4" fontId="12" fillId="0" borderId="108" xfId="0" applyNumberFormat="1" applyFont="1" applyBorder="1" applyProtection="1">
      <protection locked="0"/>
    </xf>
    <xf numFmtId="0" fontId="12" fillId="0" borderId="116" xfId="0" applyFont="1" applyBorder="1"/>
    <xf numFmtId="0" fontId="12" fillId="0" borderId="100" xfId="0" applyFont="1" applyBorder="1"/>
    <xf numFmtId="0" fontId="12" fillId="0" borderId="100" xfId="0" applyFont="1" applyBorder="1" applyAlignment="1">
      <alignment horizontal="left" indent="1"/>
    </xf>
    <xf numFmtId="4" fontId="12" fillId="0" borderId="109" xfId="0" applyNumberFormat="1" applyFont="1" applyFill="1" applyBorder="1" applyProtection="1"/>
    <xf numFmtId="4" fontId="12" fillId="0" borderId="100" xfId="0" applyNumberFormat="1" applyFont="1" applyBorder="1" applyProtection="1"/>
    <xf numFmtId="0" fontId="12" fillId="0" borderId="117" xfId="0" applyFont="1" applyBorder="1"/>
    <xf numFmtId="0" fontId="12" fillId="0" borderId="99" xfId="0" applyFont="1" applyBorder="1"/>
    <xf numFmtId="0" fontId="12" fillId="0" borderId="99" xfId="0" applyFont="1" applyBorder="1" applyAlignment="1">
      <alignment horizontal="left" indent="1"/>
    </xf>
    <xf numFmtId="4" fontId="12" fillId="0" borderId="110" xfId="0" applyNumberFormat="1" applyFont="1" applyFill="1" applyBorder="1" applyProtection="1"/>
    <xf numFmtId="4" fontId="12" fillId="0" borderId="99" xfId="0" applyNumberFormat="1" applyFont="1" applyBorder="1" applyProtection="1"/>
    <xf numFmtId="0" fontId="12" fillId="0" borderId="118" xfId="0" applyFont="1" applyBorder="1"/>
    <xf numFmtId="0" fontId="12" fillId="0" borderId="119" xfId="0" applyFont="1" applyBorder="1"/>
    <xf numFmtId="0" fontId="12" fillId="0" borderId="119" xfId="0" applyFont="1" applyBorder="1" applyAlignment="1">
      <alignment horizontal="left" indent="1"/>
    </xf>
    <xf numFmtId="4" fontId="12" fillId="0" borderId="120" xfId="0" applyNumberFormat="1" applyFont="1" applyFill="1" applyBorder="1" applyProtection="1"/>
    <xf numFmtId="4" fontId="12" fillId="0" borderId="119" xfId="0" applyNumberFormat="1" applyFont="1" applyBorder="1" applyProtection="1"/>
    <xf numFmtId="0" fontId="12" fillId="0" borderId="114" xfId="0" applyFont="1" applyBorder="1"/>
    <xf numFmtId="0" fontId="12" fillId="0" borderId="10" xfId="0" applyFont="1" applyBorder="1"/>
    <xf numFmtId="0" fontId="12" fillId="0" borderId="10" xfId="0" applyFont="1" applyBorder="1" applyAlignment="1">
      <alignment horizontal="left" indent="1"/>
    </xf>
    <xf numFmtId="4" fontId="12" fillId="0" borderId="18" xfId="0" applyNumberFormat="1" applyFont="1" applyFill="1" applyBorder="1" applyProtection="1"/>
    <xf numFmtId="4" fontId="12" fillId="0" borderId="10" xfId="0" applyNumberFormat="1" applyFont="1" applyBorder="1" applyProtection="1"/>
    <xf numFmtId="0" fontId="12" fillId="0" borderId="0" xfId="0" applyFont="1" applyProtection="1"/>
    <xf numFmtId="0" fontId="12" fillId="0" borderId="9" xfId="0" applyFont="1" applyBorder="1"/>
    <xf numFmtId="0" fontId="12" fillId="0" borderId="9" xfId="0" applyFont="1" applyBorder="1" applyAlignment="1">
      <alignment wrapText="1"/>
    </xf>
    <xf numFmtId="0" fontId="12" fillId="0" borderId="121" xfId="0" applyFont="1" applyBorder="1" applyAlignment="1">
      <alignment vertical="center"/>
    </xf>
    <xf numFmtId="0" fontId="12" fillId="0" borderId="122" xfId="0" applyFont="1" applyBorder="1" applyAlignment="1">
      <alignment vertical="center"/>
    </xf>
    <xf numFmtId="0" fontId="12" fillId="0" borderId="123" xfId="0" applyFont="1" applyBorder="1" applyAlignment="1">
      <alignment horizontal="left" vertical="center" wrapText="1" indent="1"/>
    </xf>
    <xf numFmtId="166" fontId="12" fillId="0" borderId="121" xfId="0" applyNumberFormat="1" applyFont="1" applyFill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124" xfId="0" applyFont="1" applyBorder="1" applyAlignment="1">
      <alignment vertical="center"/>
    </xf>
    <xf numFmtId="0" fontId="12" fillId="0" borderId="125" xfId="0" applyFont="1" applyBorder="1" applyAlignment="1">
      <alignment vertical="center"/>
    </xf>
    <xf numFmtId="0" fontId="12" fillId="0" borderId="58" xfId="0" applyFont="1" applyBorder="1" applyAlignment="1">
      <alignment horizontal="left" vertical="center" wrapText="1" indent="1"/>
    </xf>
    <xf numFmtId="166" fontId="12" fillId="0" borderId="124" xfId="0" applyNumberFormat="1" applyFont="1" applyFill="1" applyBorder="1" applyAlignment="1" applyProtection="1">
      <alignment vertical="center"/>
    </xf>
    <xf numFmtId="168" fontId="12" fillId="0" borderId="124" xfId="0" applyNumberFormat="1" applyFont="1" applyFill="1" applyBorder="1" applyAlignment="1" applyProtection="1">
      <alignment vertical="center"/>
    </xf>
    <xf numFmtId="4" fontId="12" fillId="0" borderId="0" xfId="0" applyNumberFormat="1" applyFont="1" applyAlignment="1" applyProtection="1">
      <alignment vertical="center"/>
    </xf>
    <xf numFmtId="0" fontId="12" fillId="0" borderId="126" xfId="0" applyFont="1" applyBorder="1" applyAlignment="1">
      <alignment vertical="center"/>
    </xf>
    <xf numFmtId="0" fontId="12" fillId="0" borderId="127" xfId="0" applyFont="1" applyBorder="1" applyAlignment="1">
      <alignment vertical="center"/>
    </xf>
    <xf numFmtId="0" fontId="12" fillId="0" borderId="128" xfId="0" applyFont="1" applyBorder="1" applyAlignment="1">
      <alignment horizontal="left" vertical="center" wrapText="1" indent="1"/>
    </xf>
    <xf numFmtId="3" fontId="12" fillId="0" borderId="126" xfId="0" applyNumberFormat="1" applyFont="1" applyFill="1" applyBorder="1" applyAlignment="1" applyProtection="1">
      <alignment vertical="center"/>
    </xf>
    <xf numFmtId="3" fontId="12" fillId="0" borderId="90" xfId="0" applyNumberFormat="1" applyFont="1" applyFill="1" applyBorder="1" applyAlignment="1" applyProtection="1">
      <alignment vertical="center"/>
    </xf>
    <xf numFmtId="0" fontId="33" fillId="0" borderId="0" xfId="0" applyFont="1" applyAlignment="1" applyProtection="1">
      <alignment vertical="top"/>
    </xf>
    <xf numFmtId="167" fontId="34" fillId="7" borderId="0" xfId="0" applyNumberFormat="1" applyFont="1" applyFill="1" applyAlignment="1" applyProtection="1">
      <alignment horizontal="right" vertical="top" indent="1"/>
      <protection locked="0"/>
    </xf>
    <xf numFmtId="0" fontId="4" fillId="0" borderId="129" xfId="0" applyFont="1" applyBorder="1" applyProtection="1"/>
    <xf numFmtId="0" fontId="4" fillId="0" borderId="133" xfId="0" applyFont="1" applyBorder="1" applyAlignment="1" applyProtection="1">
      <alignment horizontal="right" indent="1"/>
    </xf>
    <xf numFmtId="0" fontId="10" fillId="0" borderId="130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4" fillId="0" borderId="20" xfId="0" applyFont="1" applyBorder="1" applyProtection="1"/>
    <xf numFmtId="0" fontId="4" fillId="0" borderId="0" xfId="0" applyFont="1" applyAlignment="1" applyProtection="1">
      <alignment horizontal="right" indent="1"/>
    </xf>
    <xf numFmtId="49" fontId="10" fillId="0" borderId="131" xfId="0" applyNumberFormat="1" applyFont="1" applyBorder="1" applyAlignment="1" applyProtection="1">
      <alignment horizontal="left"/>
    </xf>
    <xf numFmtId="0" fontId="35" fillId="7" borderId="134" xfId="0" applyFont="1" applyFill="1" applyBorder="1" applyAlignment="1" applyProtection="1">
      <alignment horizontal="left" vertical="center"/>
    </xf>
    <xf numFmtId="0" fontId="4" fillId="0" borderId="52" xfId="0" applyFont="1" applyBorder="1" applyProtection="1"/>
    <xf numFmtId="0" fontId="4" fillId="0" borderId="53" xfId="0" applyFont="1" applyBorder="1" applyAlignment="1" applyProtection="1">
      <alignment horizontal="right" indent="1"/>
    </xf>
    <xf numFmtId="0" fontId="10" fillId="0" borderId="132" xfId="0" applyFont="1" applyBorder="1" applyAlignment="1" applyProtection="1">
      <alignment horizontal="left"/>
    </xf>
    <xf numFmtId="0" fontId="27" fillId="0" borderId="9" xfId="0" applyFont="1" applyBorder="1" applyAlignment="1" applyProtection="1">
      <alignment horizontal="left" indent="37"/>
    </xf>
    <xf numFmtId="0" fontId="27" fillId="0" borderId="9" xfId="0" applyFont="1" applyBorder="1" applyAlignment="1" applyProtection="1">
      <alignment horizontal="left" indent="1"/>
    </xf>
    <xf numFmtId="0" fontId="27" fillId="0" borderId="0" xfId="0" applyFont="1" applyAlignment="1" applyProtection="1">
      <alignment horizontal="left"/>
    </xf>
    <xf numFmtId="0" fontId="10" fillId="0" borderId="90" xfId="0" applyFont="1" applyBorder="1" applyAlignment="1" applyProtection="1">
      <alignment horizontal="center" vertical="center" wrapText="1"/>
    </xf>
    <xf numFmtId="0" fontId="17" fillId="0" borderId="107" xfId="0" applyFont="1" applyBorder="1" applyAlignment="1" applyProtection="1">
      <alignment horizontal="center" vertical="center" wrapText="1"/>
    </xf>
    <xf numFmtId="0" fontId="10" fillId="0" borderId="111" xfId="0" applyFont="1" applyBorder="1" applyAlignment="1" applyProtection="1">
      <alignment horizontal="center" vertical="center" wrapText="1"/>
    </xf>
    <xf numFmtId="0" fontId="10" fillId="0" borderId="112" xfId="0" applyFont="1" applyBorder="1" applyAlignment="1" applyProtection="1">
      <alignment horizontal="center" vertical="center" wrapText="1"/>
    </xf>
    <xf numFmtId="0" fontId="12" fillId="0" borderId="113" xfId="0" applyFont="1" applyBorder="1" applyProtection="1"/>
    <xf numFmtId="0" fontId="12" fillId="0" borderId="6" xfId="0" applyFont="1" applyBorder="1" applyProtection="1"/>
    <xf numFmtId="0" fontId="12" fillId="0" borderId="6" xfId="0" applyFont="1" applyBorder="1" applyAlignment="1" applyProtection="1">
      <alignment horizontal="left" wrapText="1" indent="1"/>
    </xf>
    <xf numFmtId="4" fontId="12" fillId="7" borderId="108" xfId="0" applyNumberFormat="1" applyFont="1" applyFill="1" applyBorder="1" applyProtection="1">
      <protection locked="0"/>
    </xf>
    <xf numFmtId="4" fontId="12" fillId="7" borderId="92" xfId="0" applyNumberFormat="1" applyFont="1" applyFill="1" applyBorder="1" applyProtection="1">
      <protection locked="0"/>
    </xf>
    <xf numFmtId="4" fontId="12" fillId="7" borderId="7" xfId="0" applyNumberFormat="1" applyFont="1" applyFill="1" applyBorder="1" applyProtection="1">
      <protection locked="0"/>
    </xf>
    <xf numFmtId="9" fontId="22" fillId="0" borderId="6" xfId="0" applyNumberFormat="1" applyFont="1" applyBorder="1" applyAlignment="1" applyProtection="1">
      <alignment horizontal="left" indent="1"/>
    </xf>
    <xf numFmtId="0" fontId="12" fillId="0" borderId="115" xfId="0" applyFont="1" applyBorder="1" applyProtection="1"/>
    <xf numFmtId="0" fontId="12" fillId="0" borderId="94" xfId="0" applyFont="1" applyBorder="1" applyProtection="1"/>
    <xf numFmtId="0" fontId="12" fillId="0" borderId="94" xfId="0" applyFont="1" applyBorder="1" applyAlignment="1" applyProtection="1">
      <alignment horizontal="left" wrapText="1" indent="1"/>
    </xf>
    <xf numFmtId="4" fontId="12" fillId="7" borderId="14" xfId="0" applyNumberFormat="1" applyFont="1" applyFill="1" applyBorder="1" applyProtection="1">
      <protection locked="0"/>
    </xf>
    <xf numFmtId="4" fontId="12" fillId="7" borderId="15" xfId="0" applyNumberFormat="1" applyFont="1" applyFill="1" applyBorder="1" applyProtection="1">
      <protection locked="0"/>
    </xf>
    <xf numFmtId="4" fontId="12" fillId="7" borderId="16" xfId="0" applyNumberFormat="1" applyFont="1" applyFill="1" applyBorder="1" applyProtection="1">
      <protection locked="0"/>
    </xf>
    <xf numFmtId="9" fontId="22" fillId="0" borderId="94" xfId="0" applyNumberFormat="1" applyFont="1" applyBorder="1" applyAlignment="1" applyProtection="1">
      <alignment horizontal="left" indent="1"/>
    </xf>
    <xf numFmtId="0" fontId="12" fillId="0" borderId="113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horizontal="left" vertical="center" wrapText="1" indent="1"/>
    </xf>
    <xf numFmtId="4" fontId="12" fillId="7" borderId="108" xfId="0" applyNumberFormat="1" applyFont="1" applyFill="1" applyBorder="1" applyAlignment="1" applyProtection="1">
      <alignment vertical="center"/>
      <protection locked="0"/>
    </xf>
    <xf numFmtId="4" fontId="12" fillId="7" borderId="92" xfId="0" applyNumberFormat="1" applyFont="1" applyFill="1" applyBorder="1" applyAlignment="1" applyProtection="1">
      <alignment vertical="center"/>
      <protection locked="0"/>
    </xf>
    <xf numFmtId="4" fontId="12" fillId="7" borderId="7" xfId="0" applyNumberFormat="1" applyFont="1" applyFill="1" applyBorder="1" applyAlignment="1" applyProtection="1">
      <alignment vertical="center"/>
      <protection locked="0"/>
    </xf>
    <xf numFmtId="0" fontId="22" fillId="0" borderId="6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indent="1"/>
    </xf>
    <xf numFmtId="0" fontId="22" fillId="0" borderId="94" xfId="0" applyFont="1" applyBorder="1" applyAlignment="1" applyProtection="1">
      <alignment horizontal="left" indent="1"/>
    </xf>
    <xf numFmtId="0" fontId="7" fillId="0" borderId="0" xfId="0" applyFont="1" applyProtection="1"/>
    <xf numFmtId="0" fontId="12" fillId="0" borderId="6" xfId="0" applyFont="1" applyBorder="1" applyAlignment="1" applyProtection="1">
      <alignment wrapText="1"/>
    </xf>
    <xf numFmtId="0" fontId="12" fillId="0" borderId="94" xfId="0" applyFont="1" applyBorder="1" applyAlignment="1" applyProtection="1">
      <alignment wrapText="1"/>
    </xf>
    <xf numFmtId="0" fontId="12" fillId="0" borderId="114" xfId="0" applyFont="1" applyBorder="1" applyProtection="1"/>
    <xf numFmtId="0" fontId="12" fillId="0" borderId="10" xfId="0" applyFont="1" applyBorder="1" applyProtection="1"/>
    <xf numFmtId="0" fontId="12" fillId="0" borderId="10" xfId="0" applyFont="1" applyBorder="1" applyAlignment="1" applyProtection="1">
      <alignment horizontal="left" wrapText="1" indent="1"/>
    </xf>
    <xf numFmtId="4" fontId="12" fillId="7" borderId="18" xfId="0" applyNumberFormat="1" applyFont="1" applyFill="1" applyBorder="1" applyProtection="1">
      <protection locked="0"/>
    </xf>
    <xf numFmtId="4" fontId="12" fillId="7" borderId="102" xfId="0" applyNumberFormat="1" applyFont="1" applyFill="1" applyBorder="1" applyProtection="1">
      <protection locked="0"/>
    </xf>
    <xf numFmtId="4" fontId="12" fillId="7" borderId="11" xfId="0" applyNumberFormat="1" applyFont="1" applyFill="1" applyBorder="1" applyProtection="1">
      <protection locked="0"/>
    </xf>
    <xf numFmtId="0" fontId="22" fillId="0" borderId="10" xfId="0" applyFont="1" applyBorder="1" applyAlignment="1" applyProtection="1">
      <alignment horizontal="left" indent="1"/>
    </xf>
  </cellXfs>
  <cellStyles count="4">
    <cellStyle name="Komma" xfId="1" builtinId="3"/>
    <cellStyle name="Komma 2" xfId="3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U122"/>
  <sheetViews>
    <sheetView showGridLines="0" tabSelected="1" view="pageBreakPreview" zoomScaleNormal="100" zoomScaleSheetLayoutView="100" workbookViewId="0">
      <pane xSplit="2" ySplit="13" topLeftCell="C14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ColWidth="9.140625" defaultRowHeight="14.25"/>
  <cols>
    <col min="1" max="1" width="8.7109375" style="465" customWidth="1" collapsed="1"/>
    <col min="2" max="2" width="55.28515625" style="464" customWidth="1" collapsed="1"/>
    <col min="3" max="3" width="5.42578125" style="464" customWidth="1" collapsed="1"/>
    <col min="4" max="5" width="16.7109375" style="475" customWidth="1" collapsed="1"/>
    <col min="6" max="6" width="5.42578125" style="464" customWidth="1" collapsed="1"/>
    <col min="7" max="8" width="16.7109375" style="464" customWidth="1" collapsed="1"/>
    <col min="9" max="9" width="5.5703125" style="464" customWidth="1" collapsed="1"/>
    <col min="10" max="11" width="16.7109375" style="464" customWidth="1" collapsed="1"/>
    <col min="12" max="12" width="64.85546875" style="11" customWidth="1" collapsed="1"/>
    <col min="13" max="13" width="5.140625" style="11" customWidth="1" collapsed="1"/>
    <col min="14" max="16384" width="9.140625" style="11" collapsed="1"/>
  </cols>
  <sheetData>
    <row r="1" spans="1:21" s="1" customFormat="1" ht="17.25" customHeight="1">
      <c r="B1" s="2" t="s">
        <v>0</v>
      </c>
      <c r="C1" s="3"/>
      <c r="D1" s="3"/>
      <c r="E1" s="3"/>
      <c r="F1" s="3"/>
      <c r="G1" s="3"/>
      <c r="H1" s="4"/>
      <c r="I1" s="4"/>
      <c r="J1" s="5" t="s">
        <v>329</v>
      </c>
      <c r="K1" s="6">
        <f>IF(ISBLANK('Werteliste-manuell'!$F$1),"-",'Werteliste-manuell'!$F$1)</f>
        <v>45446</v>
      </c>
    </row>
    <row r="2" spans="1:21" s="1" customFormat="1" ht="6" customHeight="1">
      <c r="A2" s="3"/>
      <c r="H2" s="7"/>
      <c r="I2" s="7"/>
      <c r="J2" s="7"/>
      <c r="K2" s="7"/>
    </row>
    <row r="3" spans="1:21" s="1" customFormat="1" ht="17.25" customHeight="1">
      <c r="B3" s="8" t="s">
        <v>1</v>
      </c>
      <c r="C3" s="9"/>
      <c r="D3" s="9"/>
      <c r="E3" s="9"/>
      <c r="F3" s="9"/>
      <c r="G3" s="9"/>
      <c r="H3" s="10"/>
      <c r="I3" s="10"/>
      <c r="J3" s="10"/>
      <c r="K3" s="10"/>
    </row>
    <row r="4" spans="1:21" s="1" customFormat="1" ht="14.25" customHeight="1">
      <c r="A4" s="11"/>
      <c r="B4" s="11"/>
      <c r="C4" s="11"/>
      <c r="D4" s="11"/>
      <c r="E4" s="11"/>
      <c r="F4" s="11"/>
      <c r="H4" s="12"/>
      <c r="I4" s="13" t="s">
        <v>184</v>
      </c>
      <c r="J4" s="14" t="str">
        <f>IF(ISBLANK('Werteliste-BIENE'!$C$2),"-",'Werteliste-BIENE'!$C$2)</f>
        <v>Berlin</v>
      </c>
      <c r="K4" s="15"/>
    </row>
    <row r="5" spans="1:21" s="1" customFormat="1" ht="14.25" customHeight="1">
      <c r="A5" s="11"/>
      <c r="B5" s="11"/>
      <c r="C5" s="11"/>
      <c r="D5" s="11"/>
      <c r="E5" s="11"/>
      <c r="F5" s="11"/>
      <c r="H5" s="16"/>
      <c r="I5" s="17" t="s">
        <v>185</v>
      </c>
      <c r="J5" s="18" t="str">
        <f>IF(ISBLANK('Werteliste-BIENE'!$C$3),"-",'Werteliste-BIENE'!$C$3)</f>
        <v>Mai</v>
      </c>
      <c r="K5" s="19"/>
    </row>
    <row r="6" spans="1:21" s="1" customFormat="1" ht="14.25" customHeight="1">
      <c r="A6" s="11"/>
      <c r="B6" s="11"/>
      <c r="C6" s="11"/>
      <c r="D6" s="11"/>
      <c r="E6" s="11"/>
      <c r="F6" s="11"/>
      <c r="H6" s="20"/>
      <c r="I6" s="21" t="s">
        <v>186</v>
      </c>
      <c r="J6" s="22" t="str">
        <f>IF(ISBLANK('Werteliste-BIENE'!$C$4),"-",'Werteliste-BIENE'!$C$4)</f>
        <v>2024</v>
      </c>
      <c r="K6" s="23"/>
    </row>
    <row r="7" spans="1:21" ht="6.75" customHeight="1" thickBot="1">
      <c r="A7" s="24"/>
      <c r="B7" s="25"/>
      <c r="C7" s="25"/>
      <c r="D7" s="26"/>
      <c r="E7" s="26"/>
      <c r="F7" s="25"/>
      <c r="G7" s="25"/>
      <c r="H7" s="27"/>
      <c r="I7" s="25"/>
      <c r="J7" s="25"/>
      <c r="K7" s="28"/>
    </row>
    <row r="8" spans="1:21" ht="17.25" customHeight="1">
      <c r="A8" s="29"/>
      <c r="B8" s="30"/>
      <c r="C8" s="30"/>
      <c r="D8" s="31" t="s">
        <v>2</v>
      </c>
      <c r="E8" s="32"/>
      <c r="F8" s="33"/>
      <c r="G8" s="31" t="s">
        <v>3</v>
      </c>
      <c r="H8" s="32"/>
      <c r="I8" s="33"/>
      <c r="J8" s="31" t="s">
        <v>3</v>
      </c>
      <c r="K8" s="34"/>
      <c r="L8" s="35"/>
      <c r="M8" s="36"/>
      <c r="N8" s="36"/>
    </row>
    <row r="9" spans="1:21">
      <c r="A9" s="37"/>
      <c r="B9" s="38"/>
      <c r="C9" s="39"/>
      <c r="D9" s="26" t="s">
        <v>4</v>
      </c>
      <c r="E9" s="40"/>
      <c r="F9" s="39"/>
      <c r="G9" s="26" t="s">
        <v>5</v>
      </c>
      <c r="H9" s="40"/>
      <c r="I9" s="39"/>
      <c r="J9" s="26" t="s">
        <v>6</v>
      </c>
      <c r="K9" s="41"/>
      <c r="L9" s="41" t="s">
        <v>308</v>
      </c>
      <c r="M9" s="36"/>
      <c r="N9" s="36"/>
    </row>
    <row r="10" spans="1:21" ht="15" thickBot="1">
      <c r="A10" s="42"/>
      <c r="B10" s="39"/>
      <c r="C10" s="43"/>
      <c r="D10" s="44" t="s">
        <v>179</v>
      </c>
      <c r="E10" s="45"/>
      <c r="F10" s="43"/>
      <c r="G10" s="46"/>
      <c r="H10" s="45"/>
      <c r="I10" s="43"/>
      <c r="J10" s="46"/>
      <c r="K10" s="47"/>
      <c r="L10" s="47"/>
      <c r="M10" s="36"/>
      <c r="N10" s="36"/>
    </row>
    <row r="11" spans="1:21">
      <c r="A11" s="42" t="s">
        <v>7</v>
      </c>
      <c r="B11" s="48" t="s">
        <v>199</v>
      </c>
      <c r="C11" s="49" t="s">
        <v>8</v>
      </c>
      <c r="D11" s="50" t="s">
        <v>9</v>
      </c>
      <c r="E11" s="51" t="s">
        <v>197</v>
      </c>
      <c r="F11" s="52" t="s">
        <v>10</v>
      </c>
      <c r="G11" s="53" t="s">
        <v>9</v>
      </c>
      <c r="H11" s="54" t="s">
        <v>197</v>
      </c>
      <c r="I11" s="55" t="s">
        <v>10</v>
      </c>
      <c r="J11" s="53" t="s">
        <v>9</v>
      </c>
      <c r="K11" s="54" t="s">
        <v>197</v>
      </c>
      <c r="L11" s="56"/>
      <c r="M11" s="36"/>
      <c r="N11" s="36"/>
      <c r="T11" s="36"/>
      <c r="U11" s="36"/>
    </row>
    <row r="12" spans="1:21">
      <c r="A12" s="42"/>
      <c r="B12" s="39"/>
      <c r="C12" s="57"/>
      <c r="D12" s="58" t="str">
        <f>J5</f>
        <v>Mai</v>
      </c>
      <c r="E12" s="59" t="s">
        <v>198</v>
      </c>
      <c r="F12" s="60"/>
      <c r="G12" s="58" t="str">
        <f>J5</f>
        <v>Mai</v>
      </c>
      <c r="H12" s="59" t="s">
        <v>198</v>
      </c>
      <c r="I12" s="60"/>
      <c r="J12" s="58" t="str">
        <f>J5</f>
        <v>Mai</v>
      </c>
      <c r="K12" s="59" t="s">
        <v>198</v>
      </c>
      <c r="L12" s="61"/>
      <c r="M12" s="36"/>
      <c r="N12" s="36"/>
      <c r="T12" s="36"/>
      <c r="U12" s="36"/>
    </row>
    <row r="13" spans="1:21" ht="15" thickBot="1">
      <c r="A13" s="62"/>
      <c r="B13" s="43"/>
      <c r="C13" s="63"/>
      <c r="D13" s="64" t="s">
        <v>11</v>
      </c>
      <c r="E13" s="65" t="s">
        <v>11</v>
      </c>
      <c r="F13" s="66" t="s">
        <v>180</v>
      </c>
      <c r="G13" s="67" t="s">
        <v>11</v>
      </c>
      <c r="H13" s="68" t="s">
        <v>11</v>
      </c>
      <c r="I13" s="69" t="s">
        <v>180</v>
      </c>
      <c r="J13" s="70" t="s">
        <v>11</v>
      </c>
      <c r="K13" s="71" t="s">
        <v>11</v>
      </c>
      <c r="L13" s="72"/>
      <c r="M13" s="36"/>
      <c r="N13" s="36"/>
      <c r="T13" s="36"/>
      <c r="U13" s="36"/>
    </row>
    <row r="14" spans="1:21" s="36" customFormat="1" ht="21" customHeight="1">
      <c r="A14" s="73"/>
      <c r="B14" s="74" t="s">
        <v>188</v>
      </c>
      <c r="C14" s="75"/>
      <c r="D14" s="76"/>
      <c r="E14" s="77"/>
      <c r="F14" s="78"/>
      <c r="G14" s="79"/>
      <c r="H14" s="80"/>
      <c r="I14" s="78"/>
      <c r="J14" s="79"/>
      <c r="K14" s="80"/>
      <c r="L14" s="81"/>
    </row>
    <row r="15" spans="1:21" s="36" customFormat="1" ht="21" customHeight="1">
      <c r="A15" s="82" t="s">
        <v>12</v>
      </c>
      <c r="B15" s="83" t="s">
        <v>13</v>
      </c>
      <c r="C15" s="84" t="s">
        <v>14</v>
      </c>
      <c r="D15" s="85"/>
      <c r="E15" s="86"/>
      <c r="F15" s="87">
        <v>42.5</v>
      </c>
      <c r="G15" s="88"/>
      <c r="H15" s="89"/>
      <c r="I15" s="90">
        <v>15</v>
      </c>
      <c r="J15" s="88"/>
      <c r="K15" s="89"/>
      <c r="L15" s="91"/>
    </row>
    <row r="16" spans="1:21" ht="15" customHeight="1">
      <c r="A16" s="92" t="s">
        <v>15</v>
      </c>
      <c r="B16" s="93" t="s">
        <v>16</v>
      </c>
      <c r="C16" s="94"/>
      <c r="D16" s="95">
        <f>SUM(D17:D19)</f>
        <v>1463320758.3</v>
      </c>
      <c r="E16" s="96">
        <f>SUM(E17:E19)</f>
        <v>6532568103.3299999</v>
      </c>
      <c r="F16" s="97"/>
      <c r="G16" s="98"/>
      <c r="H16" s="99"/>
      <c r="I16" s="100"/>
      <c r="J16" s="101"/>
      <c r="K16" s="99"/>
      <c r="L16" s="102"/>
      <c r="M16" s="36"/>
      <c r="N16" s="36"/>
      <c r="T16" s="36"/>
      <c r="U16" s="36"/>
    </row>
    <row r="17" spans="1:21">
      <c r="A17" s="103" t="s">
        <v>17</v>
      </c>
      <c r="B17" s="104" t="s">
        <v>19</v>
      </c>
      <c r="C17" s="94"/>
      <c r="D17" s="105">
        <f>'Werteliste-BIENE'!D7+'Werteliste-manuell'!E7</f>
        <v>12729</v>
      </c>
      <c r="E17" s="106">
        <f>'Werteliste-BIENE'!E7+'Werteliste-manuell'!F7</f>
        <v>334331.73</v>
      </c>
      <c r="F17" s="107"/>
      <c r="G17" s="108"/>
      <c r="H17" s="109"/>
      <c r="I17" s="110"/>
      <c r="J17" s="111"/>
      <c r="K17" s="112"/>
      <c r="L17" s="113" t="s">
        <v>313</v>
      </c>
      <c r="M17" s="36"/>
      <c r="N17" s="36"/>
      <c r="T17" s="36"/>
      <c r="U17" s="36"/>
    </row>
    <row r="18" spans="1:21">
      <c r="A18" s="103" t="s">
        <v>18</v>
      </c>
      <c r="B18" s="114" t="s">
        <v>20</v>
      </c>
      <c r="C18" s="94"/>
      <c r="D18" s="115">
        <f>'Werteliste-BIENE'!D8</f>
        <v>0</v>
      </c>
      <c r="E18" s="116">
        <f>'Werteliste-BIENE'!E8</f>
        <v>0</v>
      </c>
      <c r="F18" s="107"/>
      <c r="G18" s="108"/>
      <c r="H18" s="109"/>
      <c r="I18" s="110"/>
      <c r="J18" s="111"/>
      <c r="K18" s="112"/>
      <c r="L18" s="117" t="s">
        <v>306</v>
      </c>
      <c r="M18" s="36"/>
      <c r="N18" s="36"/>
      <c r="T18" s="36"/>
      <c r="U18" s="36"/>
    </row>
    <row r="19" spans="1:21">
      <c r="A19" s="92" t="s">
        <v>21</v>
      </c>
      <c r="B19" s="93" t="s">
        <v>22</v>
      </c>
      <c r="C19" s="118"/>
      <c r="D19" s="119">
        <f>'Werteliste-BIENE'!D9+'Werteliste-manuell'!E8</f>
        <v>1463308029.3</v>
      </c>
      <c r="E19" s="120">
        <f>'Werteliste-BIENE'!E9+'Werteliste-manuell'!F8</f>
        <v>6532233771.6000004</v>
      </c>
      <c r="F19" s="121"/>
      <c r="G19" s="122">
        <f>ROUND($F$15/100*D19,2)</f>
        <v>621905912.45000005</v>
      </c>
      <c r="H19" s="123">
        <f>ROUND($F$15/100*E19,2)</f>
        <v>2776199352.9299998</v>
      </c>
      <c r="I19" s="94"/>
      <c r="J19" s="124">
        <f>D19*15/100</f>
        <v>219496204.39500001</v>
      </c>
      <c r="K19" s="123">
        <f>E19*15/100</f>
        <v>979835065.74000001</v>
      </c>
      <c r="L19" s="117" t="s">
        <v>313</v>
      </c>
      <c r="M19" s="36"/>
      <c r="N19" s="36"/>
      <c r="T19" s="36"/>
      <c r="U19" s="36"/>
    </row>
    <row r="20" spans="1:21">
      <c r="A20" s="103" t="s">
        <v>23</v>
      </c>
      <c r="B20" s="104" t="s">
        <v>24</v>
      </c>
      <c r="C20" s="94"/>
      <c r="D20" s="108">
        <f>ROUND(G20/$F$15*100,2)</f>
        <v>-194801794.47</v>
      </c>
      <c r="E20" s="108">
        <f>ROUND(H20/$F$15*100,2)</f>
        <v>-786572098</v>
      </c>
      <c r="F20" s="100"/>
      <c r="G20" s="105">
        <f>'Werteliste-manuell'!E9</f>
        <v>-82790762.650000006</v>
      </c>
      <c r="H20" s="125">
        <f>'Werteliste-manuell'!F9</f>
        <v>-334293141.64999998</v>
      </c>
      <c r="I20" s="110"/>
      <c r="J20" s="111">
        <f>D20*15/100</f>
        <v>-29220269.170500003</v>
      </c>
      <c r="K20" s="112">
        <f>E20*15/100</f>
        <v>-117985814.7</v>
      </c>
      <c r="L20" s="117" t="s">
        <v>307</v>
      </c>
      <c r="M20" s="36"/>
      <c r="N20" s="36"/>
      <c r="T20" s="36"/>
      <c r="U20" s="36"/>
    </row>
    <row r="21" spans="1:21">
      <c r="A21" s="103" t="s">
        <v>25</v>
      </c>
      <c r="B21" s="104" t="s">
        <v>187</v>
      </c>
      <c r="C21" s="94"/>
      <c r="D21" s="108">
        <f t="shared" ref="D21:D22" si="0">ROUND(G21/$F$15*100,2)</f>
        <v>-55808218.07</v>
      </c>
      <c r="E21" s="108">
        <f t="shared" ref="E21:E22" si="1">ROUND(H21/$F$15*100,2)</f>
        <v>-51702527.130000003</v>
      </c>
      <c r="F21" s="100"/>
      <c r="G21" s="115">
        <f>'Werteliste-manuell'!E10</f>
        <v>-23718492.68</v>
      </c>
      <c r="H21" s="125">
        <f>'Werteliste-manuell'!F10</f>
        <v>-21973574.030000001</v>
      </c>
      <c r="I21" s="110"/>
      <c r="J21" s="111">
        <f>D21*15/100</f>
        <v>-8371232.7104999991</v>
      </c>
      <c r="K21" s="112">
        <f t="shared" ref="K21:K22" si="2">E21*15/100</f>
        <v>-7755379.0695000002</v>
      </c>
      <c r="L21" s="117" t="s">
        <v>307</v>
      </c>
      <c r="M21" s="36"/>
      <c r="N21" s="36"/>
      <c r="T21" s="36"/>
      <c r="U21" s="36"/>
    </row>
    <row r="22" spans="1:21">
      <c r="A22" s="103" t="s">
        <v>26</v>
      </c>
      <c r="B22" s="104" t="s">
        <v>27</v>
      </c>
      <c r="C22" s="94"/>
      <c r="D22" s="108">
        <f t="shared" si="0"/>
        <v>1234817.53</v>
      </c>
      <c r="E22" s="108">
        <f t="shared" si="1"/>
        <v>6127134.2599999998</v>
      </c>
      <c r="F22" s="100"/>
      <c r="G22" s="115">
        <f>'Werteliste-manuell'!E11</f>
        <v>524797.44999999995</v>
      </c>
      <c r="H22" s="125">
        <f>'Werteliste-manuell'!F11</f>
        <v>2604032.0599999996</v>
      </c>
      <c r="I22" s="110"/>
      <c r="J22" s="111">
        <f>D22*15/100</f>
        <v>185222.62949999998</v>
      </c>
      <c r="K22" s="112">
        <f t="shared" si="2"/>
        <v>919070.13899999997</v>
      </c>
      <c r="L22" s="117" t="s">
        <v>307</v>
      </c>
      <c r="M22" s="36"/>
      <c r="N22" s="36"/>
      <c r="T22" s="36"/>
      <c r="U22" s="36"/>
    </row>
    <row r="23" spans="1:21">
      <c r="A23" s="103" t="s">
        <v>260</v>
      </c>
      <c r="B23" s="104" t="s">
        <v>48</v>
      </c>
      <c r="C23" s="94"/>
      <c r="D23" s="108">
        <f t="shared" ref="D23" si="3">ROUND(G23/$F$15*100,2)</f>
        <v>0</v>
      </c>
      <c r="E23" s="108">
        <f t="shared" ref="E23" si="4">ROUND(H23/$F$15*100,2)</f>
        <v>0</v>
      </c>
      <c r="F23" s="100"/>
      <c r="G23" s="115">
        <f>'Werteliste-manuell'!E12</f>
        <v>0</v>
      </c>
      <c r="H23" s="125">
        <f>'Werteliste-manuell'!F12</f>
        <v>0</v>
      </c>
      <c r="I23" s="110"/>
      <c r="J23" s="111">
        <f>D23*15/100</f>
        <v>0</v>
      </c>
      <c r="K23" s="112">
        <f t="shared" ref="K23" si="5">E23*15/100</f>
        <v>0</v>
      </c>
      <c r="L23" s="117" t="s">
        <v>307</v>
      </c>
      <c r="M23" s="36"/>
      <c r="N23" s="36"/>
      <c r="T23" s="36"/>
      <c r="U23" s="36"/>
    </row>
    <row r="24" spans="1:21">
      <c r="A24" s="92" t="s">
        <v>28</v>
      </c>
      <c r="B24" s="93" t="s">
        <v>29</v>
      </c>
      <c r="C24" s="94"/>
      <c r="D24" s="126">
        <f>SUM(D19:D23)</f>
        <v>1213932834.29</v>
      </c>
      <c r="E24" s="127">
        <f>SUM(E19:E23)</f>
        <v>5700086280.7300005</v>
      </c>
      <c r="F24" s="100"/>
      <c r="G24" s="98">
        <f>SUM(G19:G23)</f>
        <v>515921454.57000005</v>
      </c>
      <c r="H24" s="99">
        <f>SUM(H19:H23)</f>
        <v>2422536669.3099995</v>
      </c>
      <c r="I24" s="128"/>
      <c r="J24" s="101">
        <f>SUM(J19:J23)</f>
        <v>182089925.1435</v>
      </c>
      <c r="K24" s="99">
        <f>SUM(K19:K23)</f>
        <v>855012942.10950005</v>
      </c>
      <c r="L24" s="129"/>
      <c r="M24" s="36"/>
      <c r="N24" s="36"/>
      <c r="T24" s="36"/>
      <c r="U24" s="36"/>
    </row>
    <row r="25" spans="1:21" s="130" customFormat="1" ht="15" customHeight="1">
      <c r="A25" s="103" t="s">
        <v>30</v>
      </c>
      <c r="B25" s="104" t="s">
        <v>31</v>
      </c>
      <c r="C25" s="94"/>
      <c r="D25" s="108">
        <f>ROUND(G25/$F$15*100,2)</f>
        <v>0</v>
      </c>
      <c r="E25" s="108">
        <f t="shared" ref="E25" si="6">ROUND(H25/$F$15*100,2)</f>
        <v>-671371322.87</v>
      </c>
      <c r="F25" s="100"/>
      <c r="G25" s="115">
        <f>'Werteliste-manuell'!E13</f>
        <v>0</v>
      </c>
      <c r="H25" s="125">
        <f>'Werteliste-manuell'!F13</f>
        <v>-285332812.21974999</v>
      </c>
      <c r="I25" s="110"/>
      <c r="J25" s="111">
        <f>D25*15/100</f>
        <v>0</v>
      </c>
      <c r="K25" s="112">
        <f>E25*15/100</f>
        <v>-100705698.43049999</v>
      </c>
      <c r="L25" s="117" t="s">
        <v>307</v>
      </c>
      <c r="M25" s="36"/>
      <c r="N25" s="36"/>
      <c r="T25" s="36"/>
      <c r="U25" s="36"/>
    </row>
    <row r="26" spans="1:21" ht="15" thickBot="1">
      <c r="A26" s="131" t="s">
        <v>32</v>
      </c>
      <c r="B26" s="132" t="s">
        <v>33</v>
      </c>
      <c r="C26" s="133"/>
      <c r="D26" s="134">
        <f>SUM(D24:D25)</f>
        <v>1213932834.29</v>
      </c>
      <c r="E26" s="134">
        <f>SUM(E24:E25)</f>
        <v>5028714957.8600006</v>
      </c>
      <c r="F26" s="135"/>
      <c r="G26" s="134">
        <f>SUM(G24:G25)</f>
        <v>515921454.57000005</v>
      </c>
      <c r="H26" s="136">
        <f>SUM(H24:H25)</f>
        <v>2137203857.0902495</v>
      </c>
      <c r="I26" s="135"/>
      <c r="J26" s="137">
        <f>SUM(J24:J25)</f>
        <v>182089925.1435</v>
      </c>
      <c r="K26" s="138">
        <f>SUM(K24:K25)</f>
        <v>754307243.67900002</v>
      </c>
      <c r="L26" s="139"/>
      <c r="M26" s="36"/>
      <c r="N26" s="36"/>
      <c r="T26" s="36"/>
      <c r="U26" s="36"/>
    </row>
    <row r="27" spans="1:21" s="36" customFormat="1" ht="21" customHeight="1" thickTop="1">
      <c r="A27" s="82" t="s">
        <v>34</v>
      </c>
      <c r="B27" s="83" t="s">
        <v>35</v>
      </c>
      <c r="C27" s="84" t="s">
        <v>36</v>
      </c>
      <c r="D27" s="85"/>
      <c r="E27" s="86"/>
      <c r="F27" s="87">
        <v>42.5</v>
      </c>
      <c r="G27" s="140"/>
      <c r="H27" s="141"/>
      <c r="I27" s="90">
        <v>15</v>
      </c>
      <c r="J27" s="140"/>
      <c r="K27" s="141"/>
      <c r="L27" s="142"/>
    </row>
    <row r="28" spans="1:21">
      <c r="A28" s="92" t="s">
        <v>37</v>
      </c>
      <c r="B28" s="93" t="s">
        <v>38</v>
      </c>
      <c r="C28" s="118"/>
      <c r="D28" s="95">
        <f>SUM(D29:D33)</f>
        <v>89894352.299999997</v>
      </c>
      <c r="E28" s="96">
        <f>SUM(E29:E33)</f>
        <v>1191570031.24</v>
      </c>
      <c r="F28" s="143"/>
      <c r="G28" s="98"/>
      <c r="H28" s="99"/>
      <c r="I28" s="100"/>
      <c r="J28" s="101"/>
      <c r="K28" s="99"/>
      <c r="L28" s="117"/>
      <c r="M28" s="36"/>
      <c r="N28" s="36"/>
      <c r="T28" s="36"/>
      <c r="U28" s="36"/>
    </row>
    <row r="29" spans="1:21">
      <c r="A29" s="103" t="s">
        <v>39</v>
      </c>
      <c r="B29" s="104" t="s">
        <v>40</v>
      </c>
      <c r="C29" s="118"/>
      <c r="D29" s="115">
        <f>'Werteliste-BIENE'!D10</f>
        <v>0</v>
      </c>
      <c r="E29" s="115">
        <f>'Werteliste-BIENE'!E10</f>
        <v>-13974.99</v>
      </c>
      <c r="F29" s="144"/>
      <c r="G29" s="108"/>
      <c r="H29" s="109"/>
      <c r="I29" s="144"/>
      <c r="J29" s="111"/>
      <c r="K29" s="112"/>
      <c r="L29" s="117" t="s">
        <v>306</v>
      </c>
      <c r="M29" s="36"/>
      <c r="N29" s="36"/>
      <c r="T29" s="36"/>
      <c r="U29" s="36"/>
    </row>
    <row r="30" spans="1:21">
      <c r="A30" s="103" t="s">
        <v>41</v>
      </c>
      <c r="B30" s="104" t="s">
        <v>42</v>
      </c>
      <c r="C30" s="118"/>
      <c r="D30" s="115">
        <f>'Werteliste-BIENE'!D11</f>
        <v>0</v>
      </c>
      <c r="E30" s="115">
        <f>'Werteliste-BIENE'!E11</f>
        <v>0</v>
      </c>
      <c r="F30" s="144"/>
      <c r="G30" s="108"/>
      <c r="H30" s="109"/>
      <c r="I30" s="144"/>
      <c r="J30" s="111"/>
      <c r="K30" s="112"/>
      <c r="L30" s="117" t="s">
        <v>306</v>
      </c>
      <c r="M30" s="36"/>
      <c r="N30" s="36"/>
      <c r="T30" s="36"/>
      <c r="U30" s="36"/>
    </row>
    <row r="31" spans="1:21">
      <c r="A31" s="103" t="s">
        <v>43</v>
      </c>
      <c r="B31" s="104" t="s">
        <v>44</v>
      </c>
      <c r="C31" s="118"/>
      <c r="D31" s="115">
        <f>'Werteliste-BIENE'!D12</f>
        <v>73479556.599999994</v>
      </c>
      <c r="E31" s="115">
        <f>'Werteliste-BIENE'!E12</f>
        <v>307998536.13999999</v>
      </c>
      <c r="F31" s="144"/>
      <c r="G31" s="108"/>
      <c r="H31" s="109"/>
      <c r="I31" s="144"/>
      <c r="J31" s="111"/>
      <c r="K31" s="112"/>
      <c r="L31" s="117" t="s">
        <v>306</v>
      </c>
      <c r="M31" s="36"/>
      <c r="N31" s="36"/>
      <c r="T31" s="36"/>
      <c r="U31" s="36"/>
    </row>
    <row r="32" spans="1:21">
      <c r="A32" s="103" t="s">
        <v>261</v>
      </c>
      <c r="B32" s="104" t="s">
        <v>262</v>
      </c>
      <c r="C32" s="118"/>
      <c r="D32" s="115">
        <f>'Werteliste-BIENE'!D13</f>
        <v>-8974</v>
      </c>
      <c r="E32" s="115">
        <f>'Werteliste-BIENE'!E13</f>
        <v>267467.92</v>
      </c>
      <c r="F32" s="144"/>
      <c r="G32" s="108"/>
      <c r="H32" s="109"/>
      <c r="I32" s="144"/>
      <c r="J32" s="111"/>
      <c r="K32" s="112"/>
      <c r="L32" s="117" t="s">
        <v>306</v>
      </c>
      <c r="M32" s="36"/>
      <c r="N32" s="36"/>
      <c r="T32" s="36"/>
      <c r="U32" s="36"/>
    </row>
    <row r="33" spans="1:21">
      <c r="A33" s="92" t="s">
        <v>45</v>
      </c>
      <c r="B33" s="93" t="s">
        <v>22</v>
      </c>
      <c r="C33" s="118"/>
      <c r="D33" s="119">
        <f>'Werteliste-BIENE'!D14</f>
        <v>16423769.699999999</v>
      </c>
      <c r="E33" s="119">
        <f>'Werteliste-BIENE'!E14</f>
        <v>883318002.16999996</v>
      </c>
      <c r="F33" s="94"/>
      <c r="G33" s="122">
        <f>ROUND(D33*$F$27/100,2)</f>
        <v>6980102.1200000001</v>
      </c>
      <c r="H33" s="122">
        <f>ROUND(E33*$F$27/100,2)</f>
        <v>375410150.92000002</v>
      </c>
      <c r="I33" s="94"/>
      <c r="J33" s="124">
        <f t="shared" ref="J33:K35" si="7">D33*15/100</f>
        <v>2463565.4550000001</v>
      </c>
      <c r="K33" s="123">
        <f>E33*15/100</f>
        <v>132497700.3255</v>
      </c>
      <c r="L33" s="117" t="s">
        <v>306</v>
      </c>
      <c r="M33" s="36"/>
      <c r="N33" s="36"/>
      <c r="T33" s="36"/>
      <c r="U33" s="36"/>
    </row>
    <row r="34" spans="1:21">
      <c r="A34" s="103" t="s">
        <v>46</v>
      </c>
      <c r="B34" s="104" t="s">
        <v>340</v>
      </c>
      <c r="C34" s="94"/>
      <c r="D34" s="108">
        <f>ROUND(G34/$F$27*100,2)</f>
        <v>283199.06</v>
      </c>
      <c r="E34" s="108">
        <f>ROUND(H34/$F$27*100,2)</f>
        <v>1969604.38</v>
      </c>
      <c r="F34" s="144"/>
      <c r="G34" s="115">
        <f>'Werteliste-manuell'!E14</f>
        <v>120359.6</v>
      </c>
      <c r="H34" s="125">
        <f>'Werteliste-manuell'!F14</f>
        <v>837081.86</v>
      </c>
      <c r="I34" s="144"/>
      <c r="J34" s="111">
        <f t="shared" si="7"/>
        <v>42479.859000000004</v>
      </c>
      <c r="K34" s="112">
        <f t="shared" si="7"/>
        <v>295440.65700000001</v>
      </c>
      <c r="L34" s="117" t="s">
        <v>307</v>
      </c>
      <c r="M34" s="36"/>
      <c r="N34" s="36"/>
      <c r="T34" s="36"/>
      <c r="U34" s="36"/>
    </row>
    <row r="35" spans="1:21">
      <c r="A35" s="103" t="s">
        <v>47</v>
      </c>
      <c r="B35" s="104" t="s">
        <v>48</v>
      </c>
      <c r="C35" s="94"/>
      <c r="D35" s="108">
        <f>ROUND(G35/$F$27*100,2)</f>
        <v>0</v>
      </c>
      <c r="E35" s="108">
        <f t="shared" ref="E35" si="8">ROUND(H35/$F$27*100,2)</f>
        <v>0</v>
      </c>
      <c r="F35" s="144"/>
      <c r="G35" s="115">
        <f>'Werteliste-manuell'!E15</f>
        <v>0</v>
      </c>
      <c r="H35" s="125">
        <f>'Werteliste-manuell'!F15</f>
        <v>0</v>
      </c>
      <c r="I35" s="144"/>
      <c r="J35" s="111">
        <f t="shared" si="7"/>
        <v>0</v>
      </c>
      <c r="K35" s="112">
        <f>E35*15/100</f>
        <v>0</v>
      </c>
      <c r="L35" s="117" t="s">
        <v>307</v>
      </c>
      <c r="M35" s="36"/>
      <c r="N35" s="36"/>
      <c r="T35" s="36"/>
      <c r="U35" s="36"/>
    </row>
    <row r="36" spans="1:21">
      <c r="A36" s="92" t="s">
        <v>49</v>
      </c>
      <c r="B36" s="93" t="s">
        <v>297</v>
      </c>
      <c r="C36" s="94"/>
      <c r="D36" s="126">
        <f>SUM(D33:D35)</f>
        <v>16706968.76</v>
      </c>
      <c r="E36" s="127">
        <f>SUM(E33:E35)</f>
        <v>885287606.54999995</v>
      </c>
      <c r="F36" s="100"/>
      <c r="G36" s="98">
        <f>SUM(G33:G35)</f>
        <v>7100461.7199999997</v>
      </c>
      <c r="H36" s="99">
        <f>SUM(H33:H35)</f>
        <v>376247232.78000003</v>
      </c>
      <c r="I36" s="128"/>
      <c r="J36" s="101">
        <f>SUM(J33:J35)</f>
        <v>2506045.3140000002</v>
      </c>
      <c r="K36" s="99">
        <f>SUM(K33:K35)</f>
        <v>132793140.9825</v>
      </c>
      <c r="L36" s="117"/>
      <c r="M36" s="36"/>
      <c r="N36" s="36"/>
      <c r="T36" s="36"/>
      <c r="U36" s="36"/>
    </row>
    <row r="37" spans="1:21">
      <c r="A37" s="103" t="s">
        <v>50</v>
      </c>
      <c r="B37" s="104" t="s">
        <v>368</v>
      </c>
      <c r="C37" s="94"/>
      <c r="D37" s="108">
        <f>ROUND(G37/$F$27*100,2)</f>
        <v>0</v>
      </c>
      <c r="E37" s="111">
        <f>ROUND(H37/$F$27*100,2)</f>
        <v>10438</v>
      </c>
      <c r="F37" s="144"/>
      <c r="G37" s="115">
        <f>'Werteliste-manuell'!E16</f>
        <v>0</v>
      </c>
      <c r="H37" s="125">
        <f>'Werteliste-manuell'!F16</f>
        <v>4436.1499999999996</v>
      </c>
      <c r="I37" s="144"/>
      <c r="J37" s="111">
        <f>D37*15/100</f>
        <v>0</v>
      </c>
      <c r="K37" s="112">
        <f>E37*15/100</f>
        <v>1565.7</v>
      </c>
      <c r="L37" s="117" t="s">
        <v>307</v>
      </c>
      <c r="M37" s="36"/>
      <c r="N37" s="36"/>
      <c r="T37" s="36"/>
      <c r="U37" s="36"/>
    </row>
    <row r="38" spans="1:21">
      <c r="A38" s="103" t="s">
        <v>51</v>
      </c>
      <c r="B38" s="104" t="s">
        <v>52</v>
      </c>
      <c r="C38" s="94"/>
      <c r="D38" s="108">
        <f t="shared" ref="D38" si="9">ROUND(G38/$F$27*100,2)</f>
        <v>0</v>
      </c>
      <c r="E38" s="111">
        <f t="shared" ref="E38" si="10">ROUND(H38/$F$27*100,2)</f>
        <v>0</v>
      </c>
      <c r="F38" s="144"/>
      <c r="G38" s="115">
        <f>'Werteliste-manuell'!E17</f>
        <v>0</v>
      </c>
      <c r="H38" s="125">
        <f>'Werteliste-manuell'!F17</f>
        <v>0</v>
      </c>
      <c r="I38" s="144"/>
      <c r="J38" s="111">
        <f>D38*15/100</f>
        <v>0</v>
      </c>
      <c r="K38" s="112">
        <f>E38*15/100</f>
        <v>0</v>
      </c>
      <c r="L38" s="117" t="s">
        <v>307</v>
      </c>
      <c r="M38" s="36"/>
      <c r="N38" s="36"/>
      <c r="T38" s="36"/>
      <c r="U38" s="36"/>
    </row>
    <row r="39" spans="1:21" ht="15" thickBot="1">
      <c r="A39" s="131" t="s">
        <v>53</v>
      </c>
      <c r="B39" s="132" t="s">
        <v>54</v>
      </c>
      <c r="C39" s="133"/>
      <c r="D39" s="145">
        <f>SUM(D36:D38)</f>
        <v>16706968.76</v>
      </c>
      <c r="E39" s="146">
        <f>SUM(E36:E38)</f>
        <v>885298044.54999995</v>
      </c>
      <c r="F39" s="147"/>
      <c r="G39" s="148">
        <f>SUM(G36:G38)</f>
        <v>7100461.7199999997</v>
      </c>
      <c r="H39" s="136">
        <f>SUM(H36:H38)</f>
        <v>376251668.93000001</v>
      </c>
      <c r="I39" s="147"/>
      <c r="J39" s="149">
        <f>SUM(J36:J38)</f>
        <v>2506045.3140000002</v>
      </c>
      <c r="K39" s="138">
        <f>SUM(K36:K38)</f>
        <v>132794706.6825</v>
      </c>
      <c r="L39" s="139"/>
      <c r="M39" s="36"/>
      <c r="N39" s="36"/>
      <c r="T39" s="36"/>
      <c r="U39" s="36"/>
    </row>
    <row r="40" spans="1:21" s="36" customFormat="1" ht="21" customHeight="1" thickTop="1">
      <c r="A40" s="82" t="s">
        <v>55</v>
      </c>
      <c r="B40" s="83" t="s">
        <v>56</v>
      </c>
      <c r="C40" s="84" t="s">
        <v>57</v>
      </c>
      <c r="D40" s="150"/>
      <c r="E40" s="151"/>
      <c r="F40" s="90">
        <v>50</v>
      </c>
      <c r="G40" s="152"/>
      <c r="H40" s="153"/>
      <c r="I40" s="154"/>
      <c r="J40" s="152"/>
      <c r="K40" s="153"/>
      <c r="L40" s="142"/>
    </row>
    <row r="41" spans="1:21">
      <c r="A41" s="92" t="s">
        <v>58</v>
      </c>
      <c r="B41" s="93" t="s">
        <v>59</v>
      </c>
      <c r="C41" s="94"/>
      <c r="D41" s="155">
        <f>'Werteliste-BIENE'!D15</f>
        <v>49278204.189999998</v>
      </c>
      <c r="E41" s="156">
        <f>'Werteliste-BIENE'!E15</f>
        <v>403367540.72000003</v>
      </c>
      <c r="F41" s="144"/>
      <c r="G41" s="122">
        <f>ROUND($F$40/100*D41,2)</f>
        <v>24639102.100000001</v>
      </c>
      <c r="H41" s="122">
        <f>ROUND($F$40/100*E41,2)</f>
        <v>201683770.36000001</v>
      </c>
      <c r="I41" s="157"/>
      <c r="J41" s="158"/>
      <c r="K41" s="159"/>
      <c r="L41" s="160" t="s">
        <v>306</v>
      </c>
      <c r="M41" s="36"/>
      <c r="N41" s="36"/>
      <c r="T41" s="36"/>
      <c r="U41" s="36"/>
    </row>
    <row r="42" spans="1:21">
      <c r="A42" s="103" t="s">
        <v>60</v>
      </c>
      <c r="B42" s="104" t="s">
        <v>376</v>
      </c>
      <c r="C42" s="94"/>
      <c r="D42" s="161">
        <f>ROUND(G42/$F$40*100,2)</f>
        <v>7441192.0499999998</v>
      </c>
      <c r="E42" s="161">
        <f t="shared" ref="E42" si="11">ROUND(H42/$F$40*100,2)</f>
        <v>30727568.170000002</v>
      </c>
      <c r="F42" s="144"/>
      <c r="G42" s="115">
        <f>'Werteliste-manuell'!E18</f>
        <v>3720596.0249999999</v>
      </c>
      <c r="H42" s="125">
        <f>'Werteliste-manuell'!F18</f>
        <v>15363784.084999999</v>
      </c>
      <c r="I42" s="162"/>
      <c r="J42" s="163"/>
      <c r="K42" s="164"/>
      <c r="L42" s="117" t="s">
        <v>307</v>
      </c>
      <c r="M42" s="36"/>
      <c r="N42" s="36"/>
      <c r="T42" s="36"/>
      <c r="U42" s="36"/>
    </row>
    <row r="43" spans="1:21">
      <c r="A43" s="103" t="s">
        <v>61</v>
      </c>
      <c r="B43" s="104" t="s">
        <v>62</v>
      </c>
      <c r="C43" s="94"/>
      <c r="D43" s="161">
        <f>ROUND(G43/$F$40*100,2)</f>
        <v>-2481266.96</v>
      </c>
      <c r="E43" s="161">
        <f>ROUND(H43/$F$40*100,2)</f>
        <v>-9383683.4000000004</v>
      </c>
      <c r="F43" s="144"/>
      <c r="G43" s="115">
        <f>'Werteliste-manuell'!E19</f>
        <v>-1240633.48</v>
      </c>
      <c r="H43" s="125">
        <f>'Werteliste-manuell'!F19</f>
        <v>-4691841.7</v>
      </c>
      <c r="I43" s="144"/>
      <c r="J43" s="111"/>
      <c r="K43" s="112"/>
      <c r="L43" s="117" t="s">
        <v>307</v>
      </c>
      <c r="M43" s="36"/>
      <c r="N43" s="36"/>
      <c r="T43" s="36"/>
      <c r="U43" s="36"/>
    </row>
    <row r="44" spans="1:21" ht="15" thickBot="1">
      <c r="A44" s="131" t="s">
        <v>63</v>
      </c>
      <c r="B44" s="132" t="s">
        <v>64</v>
      </c>
      <c r="C44" s="133"/>
      <c r="D44" s="145">
        <f>SUM(D41:D43)</f>
        <v>54238129.279999994</v>
      </c>
      <c r="E44" s="146">
        <f>SUM(E41:E43)</f>
        <v>424711425.49000007</v>
      </c>
      <c r="F44" s="147"/>
      <c r="G44" s="148">
        <f>SUM(G41:G43)</f>
        <v>27119064.645</v>
      </c>
      <c r="H44" s="148">
        <f>SUM(H41:H43)</f>
        <v>212355712.74500003</v>
      </c>
      <c r="I44" s="147"/>
      <c r="J44" s="149"/>
      <c r="K44" s="138"/>
      <c r="L44" s="139"/>
      <c r="M44" s="36"/>
      <c r="N44" s="36"/>
      <c r="T44" s="36"/>
      <c r="U44" s="36"/>
    </row>
    <row r="45" spans="1:21" s="36" customFormat="1" ht="21" customHeight="1" thickTop="1">
      <c r="A45" s="82" t="s">
        <v>65</v>
      </c>
      <c r="B45" s="83" t="s">
        <v>66</v>
      </c>
      <c r="C45" s="84" t="s">
        <v>67</v>
      </c>
      <c r="D45" s="85"/>
      <c r="E45" s="86"/>
      <c r="F45" s="90">
        <v>44</v>
      </c>
      <c r="G45" s="140"/>
      <c r="H45" s="141"/>
      <c r="I45" s="90">
        <v>12</v>
      </c>
      <c r="J45" s="140"/>
      <c r="K45" s="141"/>
      <c r="L45" s="142"/>
    </row>
    <row r="46" spans="1:21">
      <c r="A46" s="165" t="s">
        <v>68</v>
      </c>
      <c r="B46" s="93" t="s">
        <v>69</v>
      </c>
      <c r="C46" s="94"/>
      <c r="D46" s="155">
        <f>'Werteliste-BIENE'!D16</f>
        <v>87089796</v>
      </c>
      <c r="E46" s="156">
        <f>'Werteliste-BIENE'!E16</f>
        <v>417855504.77999997</v>
      </c>
      <c r="F46" s="144"/>
      <c r="G46" s="122">
        <f>ROUND($F$45/100*D46,2)</f>
        <v>38319510.240000002</v>
      </c>
      <c r="H46" s="123">
        <f>ROUND($F$45/100*E46,2)</f>
        <v>183856422.09999999</v>
      </c>
      <c r="I46" s="144"/>
      <c r="J46" s="166">
        <f>D46*12/100</f>
        <v>10450775.52</v>
      </c>
      <c r="K46" s="167">
        <f>E46*12/100</f>
        <v>50142660.573599994</v>
      </c>
      <c r="L46" s="160" t="s">
        <v>306</v>
      </c>
      <c r="M46" s="36"/>
      <c r="N46" s="36"/>
      <c r="T46" s="36"/>
      <c r="U46" s="36"/>
    </row>
    <row r="47" spans="1:21" ht="15" customHeight="1">
      <c r="A47" s="103" t="s">
        <v>70</v>
      </c>
      <c r="B47" s="104" t="s">
        <v>71</v>
      </c>
      <c r="C47" s="94"/>
      <c r="D47" s="161">
        <f>ROUND(G47/$F$45*100,2)</f>
        <v>0</v>
      </c>
      <c r="E47" s="161">
        <f>ROUND(H47/$F$45*100,2)</f>
        <v>-31634829.57</v>
      </c>
      <c r="F47" s="144"/>
      <c r="G47" s="115">
        <f>'Werteliste-manuell'!E20</f>
        <v>0</v>
      </c>
      <c r="H47" s="125">
        <f>'Werteliste-manuell'!F20</f>
        <v>-13919325.011525534</v>
      </c>
      <c r="I47" s="157"/>
      <c r="J47" s="166">
        <f>D47*12/100</f>
        <v>0</v>
      </c>
      <c r="K47" s="167">
        <f>E47*12/100</f>
        <v>-3796179.5484000002</v>
      </c>
      <c r="L47" s="117" t="s">
        <v>307</v>
      </c>
      <c r="M47" s="36"/>
      <c r="N47" s="36"/>
      <c r="T47" s="36"/>
      <c r="U47" s="36"/>
    </row>
    <row r="48" spans="1:21" ht="15" thickBot="1">
      <c r="A48" s="131" t="s">
        <v>72</v>
      </c>
      <c r="B48" s="132" t="s">
        <v>73</v>
      </c>
      <c r="C48" s="133"/>
      <c r="D48" s="134">
        <f>SUM(D46,D47)</f>
        <v>87089796</v>
      </c>
      <c r="E48" s="134">
        <f>SUM(E46,E47)</f>
        <v>386220675.20999998</v>
      </c>
      <c r="F48" s="147"/>
      <c r="G48" s="134">
        <f>SUM(G46,G47)</f>
        <v>38319510.240000002</v>
      </c>
      <c r="H48" s="138">
        <f>SUM(H46,H47)</f>
        <v>169937097.08847445</v>
      </c>
      <c r="I48" s="147"/>
      <c r="J48" s="137">
        <f>SUM(J46,J47)</f>
        <v>10450775.52</v>
      </c>
      <c r="K48" s="138">
        <f>SUM(K46,K47)</f>
        <v>46346481.025199994</v>
      </c>
      <c r="L48" s="139"/>
      <c r="M48" s="36"/>
      <c r="N48" s="36"/>
      <c r="T48" s="36"/>
      <c r="U48" s="36"/>
    </row>
    <row r="49" spans="1:21" s="36" customFormat="1" ht="21" customHeight="1" thickTop="1">
      <c r="A49" s="82" t="s">
        <v>74</v>
      </c>
      <c r="B49" s="83" t="s">
        <v>75</v>
      </c>
      <c r="C49" s="84" t="s">
        <v>76</v>
      </c>
      <c r="D49" s="152"/>
      <c r="E49" s="153"/>
      <c r="F49" s="90">
        <v>50</v>
      </c>
      <c r="G49" s="152"/>
      <c r="H49" s="153"/>
      <c r="I49" s="154"/>
      <c r="J49" s="152"/>
      <c r="K49" s="153"/>
      <c r="L49" s="142"/>
    </row>
    <row r="50" spans="1:21" ht="15">
      <c r="A50" s="92" t="s">
        <v>77</v>
      </c>
      <c r="B50" s="93" t="s">
        <v>78</v>
      </c>
      <c r="C50" s="94"/>
      <c r="D50" s="168">
        <f>SUM(D51:D53)</f>
        <v>130212818.85000001</v>
      </c>
      <c r="E50" s="169">
        <f>SUM(E51:E53)</f>
        <v>678427086.75</v>
      </c>
      <c r="F50" s="170"/>
      <c r="G50" s="98"/>
      <c r="H50" s="99"/>
      <c r="I50" s="171"/>
      <c r="J50" s="172"/>
      <c r="K50" s="173"/>
      <c r="L50" s="160"/>
      <c r="M50" s="36"/>
      <c r="N50" s="36"/>
      <c r="T50" s="36"/>
      <c r="U50" s="36"/>
    </row>
    <row r="51" spans="1:21">
      <c r="A51" s="174" t="s">
        <v>79</v>
      </c>
      <c r="B51" s="114" t="s">
        <v>80</v>
      </c>
      <c r="C51" s="175"/>
      <c r="D51" s="105">
        <f>'Werteliste-BIENE'!D17</f>
        <v>90576.63</v>
      </c>
      <c r="E51" s="105">
        <f>'Werteliste-BIENE'!E17</f>
        <v>90576.63</v>
      </c>
      <c r="F51" s="176"/>
      <c r="G51" s="177"/>
      <c r="H51" s="178"/>
      <c r="I51" s="176"/>
      <c r="J51" s="179"/>
      <c r="K51" s="180"/>
      <c r="L51" s="160" t="s">
        <v>306</v>
      </c>
      <c r="M51" s="36"/>
      <c r="N51" s="36"/>
      <c r="T51" s="36"/>
      <c r="U51" s="36"/>
    </row>
    <row r="52" spans="1:21">
      <c r="A52" s="103" t="s">
        <v>265</v>
      </c>
      <c r="B52" s="104" t="s">
        <v>266</v>
      </c>
      <c r="C52" s="118"/>
      <c r="D52" s="115">
        <f>'Werteliste-BIENE'!D18</f>
        <v>3871478.77</v>
      </c>
      <c r="E52" s="115">
        <f>'Werteliste-BIENE'!E18</f>
        <v>19500770.899999999</v>
      </c>
      <c r="F52" s="144"/>
      <c r="G52" s="108"/>
      <c r="H52" s="109"/>
      <c r="I52" s="144"/>
      <c r="J52" s="111"/>
      <c r="K52" s="112"/>
      <c r="L52" s="160" t="s">
        <v>306</v>
      </c>
      <c r="M52" s="36"/>
      <c r="N52" s="36"/>
      <c r="T52" s="36"/>
      <c r="U52" s="36"/>
    </row>
    <row r="53" spans="1:21">
      <c r="A53" s="92" t="s">
        <v>81</v>
      </c>
      <c r="B53" s="93" t="s">
        <v>22</v>
      </c>
      <c r="C53" s="94"/>
      <c r="D53" s="181">
        <f>'Werteliste-BIENE'!D19</f>
        <v>126250763.45</v>
      </c>
      <c r="E53" s="181">
        <f>'Werteliste-BIENE'!E19</f>
        <v>658835739.22000003</v>
      </c>
      <c r="F53" s="170"/>
      <c r="G53" s="182">
        <f>ROUND(D53*$F$49/100,2)</f>
        <v>63125381.729999997</v>
      </c>
      <c r="H53" s="182">
        <f>ROUND(E53*$F$49/100,2)</f>
        <v>329417869.61000001</v>
      </c>
      <c r="I53" s="183"/>
      <c r="J53" s="184"/>
      <c r="K53" s="185"/>
      <c r="L53" s="160" t="s">
        <v>306</v>
      </c>
      <c r="M53" s="36"/>
      <c r="N53" s="36"/>
      <c r="T53" s="36"/>
      <c r="U53" s="36"/>
    </row>
    <row r="54" spans="1:21">
      <c r="A54" s="103" t="s">
        <v>82</v>
      </c>
      <c r="B54" s="104" t="s">
        <v>368</v>
      </c>
      <c r="C54" s="94"/>
      <c r="D54" s="161">
        <f>ROUND(G54/$F$49*100,2)</f>
        <v>0</v>
      </c>
      <c r="E54" s="161">
        <f t="shared" ref="E54:E55" si="12">ROUND(H54/$F$49*100,2)</f>
        <v>0</v>
      </c>
      <c r="F54" s="144"/>
      <c r="G54" s="115">
        <f>'Werteliste-manuell'!E21</f>
        <v>0</v>
      </c>
      <c r="H54" s="125">
        <f>'Werteliste-manuell'!F21</f>
        <v>0</v>
      </c>
      <c r="I54" s="144"/>
      <c r="J54" s="186"/>
      <c r="K54" s="187"/>
      <c r="L54" s="117" t="s">
        <v>307</v>
      </c>
      <c r="M54" s="36"/>
      <c r="N54" s="36"/>
      <c r="T54" s="36"/>
      <c r="U54" s="36"/>
    </row>
    <row r="55" spans="1:21">
      <c r="A55" s="103" t="s">
        <v>83</v>
      </c>
      <c r="B55" s="104" t="s">
        <v>84</v>
      </c>
      <c r="C55" s="94"/>
      <c r="D55" s="161">
        <f t="shared" ref="D55" si="13">ROUND(G55/$F$49*100,2)</f>
        <v>0</v>
      </c>
      <c r="E55" s="161">
        <f t="shared" si="12"/>
        <v>0</v>
      </c>
      <c r="F55" s="144"/>
      <c r="G55" s="115">
        <f>'Werteliste-manuell'!E22</f>
        <v>0</v>
      </c>
      <c r="H55" s="125">
        <f>'Werteliste-manuell'!F22</f>
        <v>0</v>
      </c>
      <c r="I55" s="144"/>
      <c r="J55" s="186"/>
      <c r="K55" s="187"/>
      <c r="L55" s="117" t="s">
        <v>307</v>
      </c>
      <c r="M55" s="36"/>
      <c r="N55" s="36"/>
      <c r="T55" s="36"/>
      <c r="U55" s="36"/>
    </row>
    <row r="56" spans="1:21" ht="15">
      <c r="A56" s="92" t="s">
        <v>85</v>
      </c>
      <c r="B56" s="188" t="s">
        <v>86</v>
      </c>
      <c r="C56" s="189"/>
      <c r="D56" s="190">
        <f>SUM(D53:D55)</f>
        <v>126250763.45</v>
      </c>
      <c r="E56" s="190">
        <f>SUM(E53:E55)</f>
        <v>658835739.22000003</v>
      </c>
      <c r="F56" s="170"/>
      <c r="G56" s="191">
        <f>SUM(G53:G55)</f>
        <v>63125381.729999997</v>
      </c>
      <c r="H56" s="192">
        <f>SUM(H53:H55)</f>
        <v>329417869.61000001</v>
      </c>
      <c r="I56" s="170"/>
      <c r="J56" s="193"/>
      <c r="K56" s="194"/>
      <c r="L56" s="117"/>
      <c r="M56" s="36"/>
      <c r="N56" s="36"/>
      <c r="T56" s="36"/>
      <c r="U56" s="36"/>
    </row>
    <row r="57" spans="1:21" ht="15" customHeight="1">
      <c r="A57" s="103" t="s">
        <v>87</v>
      </c>
      <c r="B57" s="104" t="s">
        <v>88</v>
      </c>
      <c r="C57" s="195"/>
      <c r="D57" s="161">
        <f t="shared" ref="D57" si="14">ROUND(G57/$F$49*100,2)</f>
        <v>0</v>
      </c>
      <c r="E57" s="161">
        <f>ROUND(H57/$F$49*100,2)</f>
        <v>-51186174</v>
      </c>
      <c r="F57" s="144"/>
      <c r="G57" s="115">
        <f>'Werteliste-manuell'!E23</f>
        <v>0</v>
      </c>
      <c r="H57" s="125">
        <f>'Werteliste-manuell'!F23</f>
        <v>-25593087</v>
      </c>
      <c r="I57" s="144"/>
      <c r="J57" s="196"/>
      <c r="K57" s="197"/>
      <c r="L57" s="117" t="s">
        <v>307</v>
      </c>
      <c r="M57" s="36"/>
      <c r="N57" s="36"/>
      <c r="T57" s="36"/>
      <c r="U57" s="36"/>
    </row>
    <row r="58" spans="1:21" ht="15.75" thickBot="1">
      <c r="A58" s="131" t="s">
        <v>89</v>
      </c>
      <c r="B58" s="198" t="s">
        <v>90</v>
      </c>
      <c r="C58" s="133"/>
      <c r="D58" s="134">
        <f>SUM(D56:D57)</f>
        <v>126250763.45</v>
      </c>
      <c r="E58" s="134">
        <f>SUM(E56:E57)</f>
        <v>607649565.22000003</v>
      </c>
      <c r="F58" s="147"/>
      <c r="G58" s="148">
        <f>SUM(G56:G57)</f>
        <v>63125381.729999997</v>
      </c>
      <c r="H58" s="199">
        <f>SUM(H56:H57)</f>
        <v>303824782.61000001</v>
      </c>
      <c r="I58" s="147"/>
      <c r="J58" s="200"/>
      <c r="K58" s="201"/>
      <c r="L58" s="202"/>
      <c r="M58" s="36"/>
      <c r="N58" s="36"/>
      <c r="T58" s="36"/>
      <c r="U58" s="36"/>
    </row>
    <row r="59" spans="1:21" s="36" customFormat="1" ht="24.75" thickTop="1">
      <c r="A59" s="203" t="s">
        <v>91</v>
      </c>
      <c r="B59" s="204" t="s">
        <v>273</v>
      </c>
      <c r="C59" s="205" t="s">
        <v>274</v>
      </c>
      <c r="D59" s="150"/>
      <c r="E59" s="151"/>
      <c r="F59" s="206"/>
      <c r="G59" s="150"/>
      <c r="H59" s="151"/>
      <c r="I59" s="206"/>
      <c r="J59" s="150"/>
      <c r="K59" s="151"/>
      <c r="L59" s="207"/>
    </row>
    <row r="60" spans="1:21">
      <c r="A60" s="92" t="s">
        <v>92</v>
      </c>
      <c r="B60" s="208" t="s">
        <v>275</v>
      </c>
      <c r="C60" s="209"/>
      <c r="D60" s="210">
        <f>'Werteliste-BIENE'!D20</f>
        <v>968878094.46000004</v>
      </c>
      <c r="E60" s="211">
        <f>'Werteliste-BIENE'!E20</f>
        <v>4495186785.6000004</v>
      </c>
      <c r="F60" s="212">
        <f>'Werteliste-BIENE'!D66</f>
        <v>45.190072540000003</v>
      </c>
      <c r="G60" s="213">
        <f>D60*$F$60/100</f>
        <v>437836713.71064377</v>
      </c>
      <c r="H60" s="214">
        <f>E60*$F$60/100</f>
        <v>2031378169.2211347</v>
      </c>
      <c r="I60" s="215">
        <f>'Werteliste-BIENE'!D67</f>
        <v>1.99594395</v>
      </c>
      <c r="J60" s="216">
        <f>D60*$I$60/100</f>
        <v>19338263.709249657</v>
      </c>
      <c r="K60" s="217">
        <f>E60*$I$60/100</f>
        <v>89721408.688382685</v>
      </c>
      <c r="L60" s="160" t="s">
        <v>306</v>
      </c>
      <c r="M60" s="36"/>
      <c r="N60" s="36"/>
      <c r="T60" s="36"/>
      <c r="U60" s="36"/>
    </row>
    <row r="61" spans="1:21">
      <c r="A61" s="103" t="s">
        <v>93</v>
      </c>
      <c r="B61" s="218" t="s">
        <v>277</v>
      </c>
      <c r="C61" s="209"/>
      <c r="D61" s="219"/>
      <c r="E61" s="166"/>
      <c r="F61" s="212">
        <f>'Werteliste-BIENE'!D69</f>
        <v>31.213983509999998</v>
      </c>
      <c r="G61" s="220">
        <f>$D$60*($F$61/100)</f>
        <v>302425448.63674664</v>
      </c>
      <c r="H61" s="221">
        <f>$E$60*($F$61/100)</f>
        <v>1403126862.0008831</v>
      </c>
      <c r="I61" s="222"/>
      <c r="J61" s="223"/>
      <c r="K61" s="224"/>
      <c r="L61" s="160" t="s">
        <v>306</v>
      </c>
      <c r="M61" s="36"/>
      <c r="N61" s="36"/>
      <c r="T61" s="36"/>
      <c r="U61" s="36"/>
    </row>
    <row r="62" spans="1:21">
      <c r="A62" s="103" t="s">
        <v>94</v>
      </c>
      <c r="B62" s="225" t="s">
        <v>278</v>
      </c>
      <c r="C62" s="209"/>
      <c r="D62" s="219"/>
      <c r="E62" s="166"/>
      <c r="F62" s="144"/>
      <c r="G62" s="105">
        <f>'Werteliste-BIENE'!D70</f>
        <v>0</v>
      </c>
      <c r="H62" s="106">
        <f>'Werteliste-BIENE'!E70</f>
        <v>0</v>
      </c>
      <c r="I62" s="222"/>
      <c r="J62" s="223"/>
      <c r="K62" s="224"/>
      <c r="L62" s="160" t="s">
        <v>306</v>
      </c>
      <c r="M62" s="36"/>
      <c r="N62" s="36"/>
      <c r="T62" s="36"/>
      <c r="U62" s="36"/>
    </row>
    <row r="63" spans="1:21">
      <c r="A63" s="103" t="s">
        <v>95</v>
      </c>
      <c r="B63" s="225" t="s">
        <v>279</v>
      </c>
      <c r="C63" s="209"/>
      <c r="D63" s="219"/>
      <c r="E63" s="166"/>
      <c r="F63" s="144"/>
      <c r="G63" s="115">
        <f>'Werteliste-manuell'!E24</f>
        <v>0</v>
      </c>
      <c r="H63" s="125">
        <f>'Werteliste-manuell'!F24</f>
        <v>20909548.449999999</v>
      </c>
      <c r="I63" s="144"/>
      <c r="J63" s="223"/>
      <c r="K63" s="224"/>
      <c r="L63" s="117" t="s">
        <v>307</v>
      </c>
      <c r="M63" s="36"/>
      <c r="N63" s="36"/>
      <c r="T63" s="36"/>
      <c r="U63" s="36"/>
    </row>
    <row r="64" spans="1:21">
      <c r="A64" s="103" t="s">
        <v>183</v>
      </c>
      <c r="B64" s="218" t="s">
        <v>348</v>
      </c>
      <c r="C64" s="209"/>
      <c r="D64" s="219"/>
      <c r="E64" s="166"/>
      <c r="F64" s="144"/>
      <c r="G64" s="115">
        <f>'Werteliste-manuell'!E25</f>
        <v>38450378.494646057</v>
      </c>
      <c r="H64" s="125">
        <f>'Werteliste-manuell'!F25</f>
        <v>192251892.4732303</v>
      </c>
      <c r="I64" s="144"/>
      <c r="J64" s="115">
        <f>'Werteliste-manuell'!E27</f>
        <v>8404506.5999999996</v>
      </c>
      <c r="K64" s="125">
        <f>'Werteliste-manuell'!F27</f>
        <v>42022533</v>
      </c>
      <c r="L64" s="117" t="s">
        <v>307</v>
      </c>
      <c r="M64" s="36"/>
      <c r="N64" s="36"/>
      <c r="T64" s="36"/>
      <c r="U64" s="36"/>
    </row>
    <row r="65" spans="1:21">
      <c r="A65" s="103" t="s">
        <v>276</v>
      </c>
      <c r="B65" s="225" t="s">
        <v>280</v>
      </c>
      <c r="C65" s="226"/>
      <c r="D65" s="227"/>
      <c r="E65" s="228"/>
      <c r="F65" s="229"/>
      <c r="G65" s="230">
        <f>'Werteliste-manuell'!E26</f>
        <v>122463187.37455799</v>
      </c>
      <c r="H65" s="231">
        <f>'Werteliste-manuell'!F26</f>
        <v>617966601.75872552</v>
      </c>
      <c r="I65" s="229"/>
      <c r="J65" s="230">
        <f>'Werteliste-manuell'!E28</f>
        <v>2802968.2152881902</v>
      </c>
      <c r="K65" s="232">
        <f>'Werteliste-manuell'!F28</f>
        <v>10386015.263057681</v>
      </c>
      <c r="L65" s="117" t="s">
        <v>307</v>
      </c>
      <c r="M65" s="36"/>
      <c r="N65" s="36"/>
      <c r="T65" s="36"/>
      <c r="U65" s="36"/>
    </row>
    <row r="66" spans="1:21" ht="15" customHeight="1" thickBot="1">
      <c r="A66" s="131" t="s">
        <v>96</v>
      </c>
      <c r="B66" s="233" t="s">
        <v>281</v>
      </c>
      <c r="C66" s="133"/>
      <c r="D66" s="234"/>
      <c r="E66" s="234"/>
      <c r="F66" s="235"/>
      <c r="G66" s="148">
        <f>SUM(G60:G65)</f>
        <v>901175728.21659446</v>
      </c>
      <c r="H66" s="148">
        <f>SUM(H60:H65)</f>
        <v>4265633073.9039736</v>
      </c>
      <c r="I66" s="235"/>
      <c r="J66" s="148">
        <f>SUM(J60:J65)</f>
        <v>30545738.524537846</v>
      </c>
      <c r="K66" s="199">
        <f>SUM(K60:K65)</f>
        <v>142129956.95144036</v>
      </c>
      <c r="L66" s="236"/>
      <c r="M66" s="36"/>
      <c r="N66" s="36"/>
      <c r="T66" s="36"/>
      <c r="U66" s="36"/>
    </row>
    <row r="67" spans="1:21" s="36" customFormat="1" ht="21" customHeight="1" thickTop="1">
      <c r="A67" s="82" t="s">
        <v>97</v>
      </c>
      <c r="B67" s="83" t="s">
        <v>98</v>
      </c>
      <c r="C67" s="84" t="s">
        <v>99</v>
      </c>
      <c r="D67" s="85"/>
      <c r="E67" s="86"/>
      <c r="F67" s="154"/>
      <c r="G67" s="140"/>
      <c r="H67" s="141"/>
      <c r="I67" s="154"/>
      <c r="J67" s="140"/>
      <c r="K67" s="141"/>
      <c r="L67" s="142"/>
    </row>
    <row r="68" spans="1:21">
      <c r="A68" s="165" t="s">
        <v>268</v>
      </c>
      <c r="B68" s="93" t="s">
        <v>98</v>
      </c>
      <c r="C68" s="94"/>
      <c r="D68" s="210">
        <f>IF(ISBLANK('Werteliste-manuell'!E29)=TRUE,'Werteliste-BIENE'!D21,'Werteliste-manuell'!E29)</f>
        <v>60898264.240000002</v>
      </c>
      <c r="E68" s="211">
        <f>IF(ISBLANK('Werteliste-manuell'!F29)=TRUE,'Werteliste-BIENE'!E21,'Werteliste-manuell'!F29)</f>
        <v>71040744.049999997</v>
      </c>
      <c r="F68" s="212"/>
      <c r="G68" s="98"/>
      <c r="H68" s="99"/>
      <c r="I68" s="144"/>
      <c r="J68" s="237"/>
      <c r="K68" s="99"/>
      <c r="L68" s="129" t="s">
        <v>305</v>
      </c>
      <c r="M68" s="36"/>
      <c r="N68" s="36"/>
      <c r="T68" s="36"/>
      <c r="U68" s="36"/>
    </row>
    <row r="69" spans="1:21">
      <c r="A69" s="103" t="s">
        <v>301</v>
      </c>
      <c r="B69" s="104" t="s">
        <v>100</v>
      </c>
      <c r="C69" s="175"/>
      <c r="D69" s="238">
        <f>IF(ISBLANK('Werteliste-manuell'!E30)=TRUE,'Werteliste-BIENE'!D22,'Werteliste-manuell'!E30)</f>
        <v>25229280.899999999</v>
      </c>
      <c r="E69" s="239">
        <f>IF(ISBLANK('Werteliste-manuell'!F30)=TRUE,'Werteliste-BIENE'!E22,'Werteliste-manuell'!F30)</f>
        <v>29431165.390000001</v>
      </c>
      <c r="F69" s="222"/>
      <c r="G69" s="240"/>
      <c r="H69" s="241"/>
      <c r="I69" s="144"/>
      <c r="J69" s="242"/>
      <c r="K69" s="243"/>
      <c r="L69" s="129" t="s">
        <v>305</v>
      </c>
      <c r="M69" s="36"/>
      <c r="N69" s="36"/>
      <c r="T69" s="36"/>
      <c r="U69" s="36"/>
    </row>
    <row r="70" spans="1:21">
      <c r="A70" s="103" t="s">
        <v>302</v>
      </c>
      <c r="B70" s="104" t="s">
        <v>5</v>
      </c>
      <c r="C70" s="244"/>
      <c r="D70" s="245">
        <f>G70</f>
        <v>35668983.340000004</v>
      </c>
      <c r="E70" s="246">
        <f>H70</f>
        <v>41609578.660000004</v>
      </c>
      <c r="F70" s="144"/>
      <c r="G70" s="210">
        <f>IF(ISBLANK('Werteliste-manuell'!E31)=TRUE,'Werteliste-BIENE'!D23,'Werteliste-manuell'!E31)</f>
        <v>35668983.340000004</v>
      </c>
      <c r="H70" s="247">
        <f>IF(ISBLANK('Werteliste-manuell'!F31)=TRUE,'Werteliste-BIENE'!E23,'Werteliste-manuell'!F31)</f>
        <v>41609578.660000004</v>
      </c>
      <c r="I70" s="222"/>
      <c r="J70" s="248"/>
      <c r="K70" s="249"/>
      <c r="L70" s="129" t="s">
        <v>305</v>
      </c>
      <c r="M70" s="36"/>
      <c r="N70" s="36"/>
      <c r="T70" s="36"/>
      <c r="U70" s="36"/>
    </row>
    <row r="71" spans="1:21" ht="15" thickBot="1">
      <c r="A71" s="250" t="s">
        <v>303</v>
      </c>
      <c r="B71" s="251" t="s">
        <v>6</v>
      </c>
      <c r="C71" s="252"/>
      <c r="D71" s="253"/>
      <c r="E71" s="254"/>
      <c r="F71" s="255"/>
      <c r="G71" s="256"/>
      <c r="H71" s="257"/>
      <c r="I71" s="255"/>
      <c r="J71" s="258">
        <f>-D68</f>
        <v>-60898264.240000002</v>
      </c>
      <c r="K71" s="259">
        <f>-E68</f>
        <v>-71040744.049999997</v>
      </c>
      <c r="L71" s="260"/>
      <c r="M71" s="36"/>
      <c r="N71" s="36"/>
      <c r="T71" s="36"/>
      <c r="U71" s="36"/>
    </row>
    <row r="72" spans="1:21" s="36" customFormat="1" ht="21" customHeight="1">
      <c r="A72" s="73"/>
      <c r="B72" s="261" t="s">
        <v>189</v>
      </c>
      <c r="C72" s="75"/>
      <c r="D72" s="262"/>
      <c r="E72" s="263"/>
      <c r="F72" s="78"/>
      <c r="G72" s="76"/>
      <c r="H72" s="77"/>
      <c r="I72" s="264"/>
      <c r="J72" s="265"/>
      <c r="K72" s="266"/>
      <c r="L72" s="267"/>
    </row>
    <row r="73" spans="1:21" s="36" customFormat="1" ht="21" customHeight="1">
      <c r="A73" s="268" t="s">
        <v>101</v>
      </c>
      <c r="B73" s="269" t="s">
        <v>102</v>
      </c>
      <c r="C73" s="270"/>
      <c r="D73" s="271">
        <f>'Werteliste-BIENE'!D24</f>
        <v>0</v>
      </c>
      <c r="E73" s="272">
        <f>'Werteliste-BIENE'!E24</f>
        <v>0</v>
      </c>
      <c r="F73" s="273"/>
      <c r="G73" s="274">
        <f>ROUND(D73*0.5,2)</f>
        <v>0</v>
      </c>
      <c r="H73" s="275">
        <f>ROUND(E73*0.5,2)</f>
        <v>0</v>
      </c>
      <c r="I73" s="276"/>
      <c r="J73" s="277"/>
      <c r="K73" s="278"/>
      <c r="L73" s="279"/>
    </row>
    <row r="74" spans="1:21" ht="21" customHeight="1">
      <c r="A74" s="280" t="s">
        <v>103</v>
      </c>
      <c r="B74" s="281" t="s">
        <v>104</v>
      </c>
      <c r="C74" s="282"/>
      <c r="D74" s="283">
        <f>G74</f>
        <v>0</v>
      </c>
      <c r="E74" s="284">
        <f>H74</f>
        <v>0</v>
      </c>
      <c r="F74" s="285"/>
      <c r="G74" s="286">
        <f>G75+G76</f>
        <v>0</v>
      </c>
      <c r="H74" s="287">
        <f>H75+H76</f>
        <v>0</v>
      </c>
      <c r="I74" s="288"/>
      <c r="J74" s="283">
        <f>G74*-1</f>
        <v>0</v>
      </c>
      <c r="K74" s="289">
        <f>H74*-1</f>
        <v>0</v>
      </c>
      <c r="L74" s="290"/>
      <c r="M74" s="36"/>
      <c r="N74" s="36"/>
      <c r="T74" s="36"/>
      <c r="U74" s="36"/>
    </row>
    <row r="75" spans="1:21">
      <c r="A75" s="103" t="s">
        <v>181</v>
      </c>
      <c r="B75" s="291" t="s">
        <v>192</v>
      </c>
      <c r="C75" s="292"/>
      <c r="D75" s="293">
        <f>G75</f>
        <v>0</v>
      </c>
      <c r="E75" s="294">
        <f t="shared" ref="E75:E76" si="15">H75</f>
        <v>0</v>
      </c>
      <c r="F75" s="295"/>
      <c r="G75" s="105">
        <f>IF(ISBLANK('Werteliste-manuell'!E32)=TRUE,'Werteliste-BIENE'!D25,'Werteliste-manuell'!E32)</f>
        <v>0</v>
      </c>
      <c r="H75" s="106">
        <f>IF(ISBLANK('Werteliste-manuell'!F32)=TRUE,'Werteliste-BIENE'!E25,'Werteliste-manuell'!F32)</f>
        <v>0</v>
      </c>
      <c r="I75" s="296"/>
      <c r="J75" s="297">
        <f t="shared" ref="J75:K76" si="16">G75*-1</f>
        <v>0</v>
      </c>
      <c r="K75" s="298">
        <f>H75*-1</f>
        <v>0</v>
      </c>
      <c r="L75" s="129" t="s">
        <v>305</v>
      </c>
      <c r="M75" s="36"/>
      <c r="N75" s="36"/>
      <c r="T75" s="36"/>
      <c r="U75" s="36"/>
    </row>
    <row r="76" spans="1:21" ht="15" thickBot="1">
      <c r="A76" s="299" t="s">
        <v>182</v>
      </c>
      <c r="B76" s="300" t="s">
        <v>193</v>
      </c>
      <c r="C76" s="301"/>
      <c r="D76" s="302">
        <f>G76</f>
        <v>0</v>
      </c>
      <c r="E76" s="303">
        <f t="shared" si="15"/>
        <v>0</v>
      </c>
      <c r="F76" s="304"/>
      <c r="G76" s="305">
        <f>IF(ISBLANK('Werteliste-manuell'!E33)=TRUE,'Werteliste-BIENE'!D26,'Werteliste-manuell'!E33)</f>
        <v>0</v>
      </c>
      <c r="H76" s="306">
        <f>IF(ISBLANK('Werteliste-manuell'!F33)=TRUE,'Werteliste-BIENE'!E26,'Werteliste-manuell'!F33)</f>
        <v>0</v>
      </c>
      <c r="I76" s="307"/>
      <c r="J76" s="308">
        <f t="shared" si="16"/>
        <v>0</v>
      </c>
      <c r="K76" s="309">
        <f t="shared" si="16"/>
        <v>0</v>
      </c>
      <c r="L76" s="310" t="s">
        <v>305</v>
      </c>
      <c r="M76" s="36"/>
      <c r="N76" s="36"/>
      <c r="T76" s="36"/>
      <c r="U76" s="36"/>
    </row>
    <row r="77" spans="1:21" ht="21" customHeight="1" thickTop="1">
      <c r="A77" s="311"/>
      <c r="B77" s="312" t="s">
        <v>296</v>
      </c>
      <c r="C77" s="313"/>
      <c r="D77" s="314"/>
      <c r="E77" s="315"/>
      <c r="F77" s="313"/>
      <c r="G77" s="316"/>
      <c r="H77" s="317"/>
      <c r="I77" s="318"/>
      <c r="J77" s="314"/>
      <c r="K77" s="315"/>
      <c r="L77" s="319"/>
      <c r="M77" s="36"/>
      <c r="N77" s="36"/>
      <c r="T77" s="36"/>
      <c r="U77" s="36"/>
    </row>
    <row r="78" spans="1:21">
      <c r="A78" s="320" t="s">
        <v>341</v>
      </c>
      <c r="B78" s="321" t="s">
        <v>105</v>
      </c>
      <c r="C78" s="322"/>
      <c r="D78" s="323">
        <f>D19+D36+D41+D46+D53+D60+D68+D73+D74</f>
        <v>2772410120.3999996</v>
      </c>
      <c r="E78" s="324">
        <f>E19+E36+E41+E46+E53+E60+E68+E73+E74</f>
        <v>13463807692.52</v>
      </c>
      <c r="F78" s="325"/>
      <c r="G78" s="326"/>
      <c r="H78" s="324"/>
      <c r="I78" s="327"/>
      <c r="J78" s="328"/>
      <c r="K78" s="329"/>
      <c r="L78" s="160"/>
      <c r="M78" s="36"/>
      <c r="N78" s="36"/>
      <c r="T78" s="36"/>
      <c r="U78" s="36"/>
    </row>
    <row r="79" spans="1:21" ht="15" thickBot="1">
      <c r="A79" s="330" t="s">
        <v>342</v>
      </c>
      <c r="B79" s="331" t="s">
        <v>106</v>
      </c>
      <c r="C79" s="332"/>
      <c r="D79" s="333"/>
      <c r="E79" s="334"/>
      <c r="F79" s="335"/>
      <c r="G79" s="336">
        <f>G26+G39+G44+G48+G58+G66+G70+G73+G74</f>
        <v>1588430584.4615943</v>
      </c>
      <c r="H79" s="337">
        <f>H26+H39+H44+H48+H58+H66+H70+H73+H74</f>
        <v>7506815771.0276966</v>
      </c>
      <c r="I79" s="338"/>
      <c r="J79" s="339">
        <f>J26+J39+J48+J66+J71+J74</f>
        <v>164694220.26203787</v>
      </c>
      <c r="K79" s="337">
        <f>K26+K39+K48+K66+K71+K74</f>
        <v>1004537644.2881405</v>
      </c>
      <c r="L79" s="340"/>
      <c r="M79" s="36"/>
      <c r="N79" s="36"/>
      <c r="T79" s="36"/>
      <c r="U79" s="36"/>
    </row>
    <row r="80" spans="1:21" s="36" customFormat="1" ht="21" customHeight="1" thickTop="1">
      <c r="A80" s="73"/>
      <c r="B80" s="341" t="s">
        <v>190</v>
      </c>
      <c r="C80" s="75"/>
      <c r="D80" s="265"/>
      <c r="E80" s="266"/>
      <c r="F80" s="75"/>
      <c r="G80" s="262"/>
      <c r="H80" s="263"/>
      <c r="I80" s="75"/>
      <c r="J80" s="265"/>
      <c r="K80" s="266"/>
      <c r="L80" s="267"/>
    </row>
    <row r="81" spans="1:21">
      <c r="A81" s="165" t="s">
        <v>107</v>
      </c>
      <c r="B81" s="342" t="s">
        <v>108</v>
      </c>
      <c r="C81" s="343" t="s">
        <v>109</v>
      </c>
      <c r="D81" s="344"/>
      <c r="E81" s="123"/>
      <c r="F81" s="345">
        <v>100</v>
      </c>
      <c r="G81" s="346">
        <f>'Werteliste-BIENE'!D27</f>
        <v>0</v>
      </c>
      <c r="H81" s="247">
        <f>'Werteliste-BIENE'!E27</f>
        <v>0</v>
      </c>
      <c r="I81" s="222"/>
      <c r="J81" s="347"/>
      <c r="K81" s="123"/>
      <c r="L81" s="117" t="s">
        <v>306</v>
      </c>
      <c r="M81" s="36"/>
      <c r="N81" s="36"/>
      <c r="T81" s="36"/>
      <c r="U81" s="36"/>
    </row>
    <row r="82" spans="1:21">
      <c r="A82" s="165" t="s">
        <v>110</v>
      </c>
      <c r="B82" s="342" t="s">
        <v>111</v>
      </c>
      <c r="C82" s="343" t="s">
        <v>112</v>
      </c>
      <c r="D82" s="344"/>
      <c r="E82" s="123"/>
      <c r="F82" s="345">
        <v>100</v>
      </c>
      <c r="G82" s="348">
        <f>IF(ISBLANK('Werteliste-manuell'!E34)=TRUE,'Werteliste-BIENE'!D28,'Werteliste-manuell'!E34)</f>
        <v>30738205.52</v>
      </c>
      <c r="H82" s="349">
        <f>IF(ISBLANK('Werteliste-manuell'!F34)=TRUE,'Werteliste-BIENE'!E28,'Werteliste-manuell'!F34)</f>
        <v>195491920.75999999</v>
      </c>
      <c r="I82" s="222"/>
      <c r="J82" s="350"/>
      <c r="K82" s="123"/>
      <c r="L82" s="351" t="s">
        <v>305</v>
      </c>
      <c r="M82" s="36"/>
      <c r="N82" s="36"/>
      <c r="T82" s="36"/>
      <c r="U82" s="36"/>
    </row>
    <row r="83" spans="1:21">
      <c r="A83" s="165" t="s">
        <v>113</v>
      </c>
      <c r="B83" s="342" t="s">
        <v>114</v>
      </c>
      <c r="C83" s="343" t="s">
        <v>115</v>
      </c>
      <c r="D83" s="352"/>
      <c r="E83" s="99"/>
      <c r="F83" s="345">
        <v>100</v>
      </c>
      <c r="G83" s="346">
        <f>'Werteliste-BIENE'!D29+('Werteliste-BIENE'!D30*(7/3))+'Werteliste-manuell'!E35</f>
        <v>59750077.289999999</v>
      </c>
      <c r="H83" s="247">
        <f>'Werteliste-BIENE'!E29+('Werteliste-BIENE'!E30*(7/3))+'Werteliste-manuell'!F35</f>
        <v>312879774.44999999</v>
      </c>
      <c r="I83" s="222"/>
      <c r="J83" s="350"/>
      <c r="K83" s="123"/>
      <c r="L83" s="113" t="s">
        <v>338</v>
      </c>
      <c r="M83" s="36"/>
      <c r="N83" s="36"/>
      <c r="T83" s="36"/>
      <c r="U83" s="36"/>
    </row>
    <row r="84" spans="1:21">
      <c r="A84" s="165" t="s">
        <v>116</v>
      </c>
      <c r="B84" s="342" t="s">
        <v>117</v>
      </c>
      <c r="C84" s="343" t="s">
        <v>118</v>
      </c>
      <c r="D84" s="344"/>
      <c r="E84" s="123"/>
      <c r="F84" s="345">
        <v>100</v>
      </c>
      <c r="G84" s="348">
        <f>'Werteliste-BIENE'!D31</f>
        <v>96830.31</v>
      </c>
      <c r="H84" s="349">
        <f>'Werteliste-BIENE'!E31</f>
        <v>336907.16</v>
      </c>
      <c r="I84" s="222"/>
      <c r="J84" s="350"/>
      <c r="K84" s="123"/>
      <c r="L84" s="351" t="s">
        <v>306</v>
      </c>
      <c r="M84" s="36"/>
      <c r="N84" s="36"/>
      <c r="T84" s="36"/>
      <c r="U84" s="36"/>
    </row>
    <row r="85" spans="1:21">
      <c r="A85" s="165" t="s">
        <v>119</v>
      </c>
      <c r="B85" s="342" t="s">
        <v>120</v>
      </c>
      <c r="C85" s="343" t="s">
        <v>121</v>
      </c>
      <c r="D85" s="344"/>
      <c r="E85" s="123"/>
      <c r="F85" s="345">
        <v>100</v>
      </c>
      <c r="G85" s="348">
        <f>'Werteliste-BIENE'!D32</f>
        <v>0</v>
      </c>
      <c r="H85" s="247">
        <f>'Werteliste-BIENE'!E32</f>
        <v>0</v>
      </c>
      <c r="I85" s="222"/>
      <c r="J85" s="347"/>
      <c r="K85" s="123"/>
      <c r="L85" s="351" t="s">
        <v>306</v>
      </c>
      <c r="M85" s="36"/>
      <c r="N85" s="36"/>
      <c r="T85" s="36"/>
      <c r="U85" s="36"/>
    </row>
    <row r="86" spans="1:21" s="356" customFormat="1">
      <c r="A86" s="165" t="s">
        <v>122</v>
      </c>
      <c r="B86" s="342" t="s">
        <v>123</v>
      </c>
      <c r="C86" s="343" t="s">
        <v>124</v>
      </c>
      <c r="D86" s="352"/>
      <c r="E86" s="99"/>
      <c r="F86" s="345">
        <v>100</v>
      </c>
      <c r="G86" s="182">
        <f>SUM(G87:G89)</f>
        <v>4997698.63</v>
      </c>
      <c r="H86" s="353">
        <f>SUM(H87:H89)</f>
        <v>25265489.400000002</v>
      </c>
      <c r="I86" s="222"/>
      <c r="J86" s="354"/>
      <c r="K86" s="99"/>
      <c r="L86" s="113"/>
      <c r="M86" s="355"/>
      <c r="N86" s="355"/>
      <c r="T86" s="355"/>
      <c r="U86" s="355"/>
    </row>
    <row r="87" spans="1:21" s="356" customFormat="1" ht="15">
      <c r="A87" s="103" t="s">
        <v>364</v>
      </c>
      <c r="B87" s="291" t="s">
        <v>397</v>
      </c>
      <c r="C87" s="357"/>
      <c r="D87" s="352"/>
      <c r="E87" s="99"/>
      <c r="F87" s="345"/>
      <c r="G87" s="358">
        <f>'Werteliste-BIENE'!D33+'Werteliste-manuell'!E36-'Werteliste-manuell'!E37</f>
        <v>4997698.63</v>
      </c>
      <c r="H87" s="359">
        <f>'Werteliste-BIENE'!E33+'Werteliste-manuell'!F36-'Werteliste-manuell'!F37</f>
        <v>25236904.920000002</v>
      </c>
      <c r="I87" s="360"/>
      <c r="J87" s="361"/>
      <c r="K87" s="362"/>
      <c r="L87" s="351" t="s">
        <v>396</v>
      </c>
      <c r="M87" s="355"/>
      <c r="N87" s="355"/>
      <c r="T87" s="355"/>
      <c r="U87" s="355"/>
    </row>
    <row r="88" spans="1:21" s="356" customFormat="1" ht="15">
      <c r="A88" s="103" t="s">
        <v>372</v>
      </c>
      <c r="B88" s="291" t="s">
        <v>392</v>
      </c>
      <c r="C88" s="357"/>
      <c r="D88" s="352"/>
      <c r="E88" s="99"/>
      <c r="F88" s="345"/>
      <c r="G88" s="358">
        <f>'Werteliste-manuell'!E37</f>
        <v>0</v>
      </c>
      <c r="H88" s="363">
        <f>'Werteliste-manuell'!F37</f>
        <v>0</v>
      </c>
      <c r="I88" s="364"/>
      <c r="J88" s="361"/>
      <c r="K88" s="362"/>
      <c r="L88" s="351" t="s">
        <v>307</v>
      </c>
      <c r="M88" s="355"/>
      <c r="N88" s="355"/>
      <c r="T88" s="355"/>
      <c r="U88" s="355"/>
    </row>
    <row r="89" spans="1:21" s="356" customFormat="1" ht="15">
      <c r="A89" s="103" t="s">
        <v>393</v>
      </c>
      <c r="B89" s="291" t="s">
        <v>373</v>
      </c>
      <c r="C89" s="357"/>
      <c r="D89" s="352"/>
      <c r="E89" s="99"/>
      <c r="F89" s="345"/>
      <c r="G89" s="358">
        <f>'Werteliste-manuell'!E38</f>
        <v>0</v>
      </c>
      <c r="H89" s="363">
        <f>'Werteliste-manuell'!F38</f>
        <v>28584.48</v>
      </c>
      <c r="I89" s="364"/>
      <c r="J89" s="361"/>
      <c r="K89" s="362"/>
      <c r="L89" s="351" t="s">
        <v>307</v>
      </c>
      <c r="M89" s="355"/>
      <c r="N89" s="355"/>
      <c r="T89" s="355"/>
      <c r="U89" s="355"/>
    </row>
    <row r="90" spans="1:21" s="356" customFormat="1" ht="15">
      <c r="A90" s="165" t="s">
        <v>125</v>
      </c>
      <c r="B90" s="342" t="s">
        <v>347</v>
      </c>
      <c r="C90" s="343" t="s">
        <v>371</v>
      </c>
      <c r="D90" s="352"/>
      <c r="E90" s="99"/>
      <c r="F90" s="345">
        <v>100</v>
      </c>
      <c r="G90" s="182">
        <f>SUM(G91:G92)</f>
        <v>6129.38</v>
      </c>
      <c r="H90" s="99">
        <f>SUM(H91:H92)</f>
        <v>3450311.88</v>
      </c>
      <c r="I90" s="360"/>
      <c r="J90" s="361"/>
      <c r="K90" s="362"/>
      <c r="L90" s="160"/>
      <c r="M90" s="355"/>
      <c r="N90" s="355"/>
      <c r="T90" s="355"/>
      <c r="U90" s="355"/>
    </row>
    <row r="91" spans="1:21" s="356" customFormat="1" ht="15">
      <c r="A91" s="103" t="s">
        <v>126</v>
      </c>
      <c r="B91" s="291" t="s">
        <v>351</v>
      </c>
      <c r="C91" s="357"/>
      <c r="D91" s="352"/>
      <c r="E91" s="99"/>
      <c r="F91" s="345"/>
      <c r="G91" s="358">
        <f>'Werteliste-BIENE'!D34</f>
        <v>6129.38</v>
      </c>
      <c r="H91" s="363">
        <f>'Werteliste-BIENE'!E34</f>
        <v>31089.82</v>
      </c>
      <c r="I91" s="364"/>
      <c r="J91" s="361"/>
      <c r="K91" s="362"/>
      <c r="L91" s="351" t="s">
        <v>306</v>
      </c>
      <c r="M91" s="355"/>
      <c r="N91" s="355"/>
      <c r="T91" s="355"/>
      <c r="U91" s="355"/>
    </row>
    <row r="92" spans="1:21" s="356" customFormat="1" ht="15">
      <c r="A92" s="103" t="s">
        <v>127</v>
      </c>
      <c r="B92" s="291" t="s">
        <v>352</v>
      </c>
      <c r="C92" s="357"/>
      <c r="D92" s="352"/>
      <c r="E92" s="99"/>
      <c r="F92" s="345"/>
      <c r="G92" s="358">
        <f>'Werteliste-manuell'!E39</f>
        <v>0</v>
      </c>
      <c r="H92" s="363">
        <f>'Werteliste-manuell'!F39</f>
        <v>3419222.06</v>
      </c>
      <c r="I92" s="364"/>
      <c r="J92" s="361"/>
      <c r="K92" s="362"/>
      <c r="L92" s="160" t="s">
        <v>307</v>
      </c>
      <c r="M92" s="355"/>
      <c r="N92" s="355"/>
      <c r="T92" s="355"/>
      <c r="U92" s="355"/>
    </row>
    <row r="93" spans="1:21" s="356" customFormat="1" ht="15">
      <c r="A93" s="165" t="s">
        <v>353</v>
      </c>
      <c r="B93" s="342" t="s">
        <v>375</v>
      </c>
      <c r="C93" s="343" t="s">
        <v>371</v>
      </c>
      <c r="D93" s="352"/>
      <c r="E93" s="99"/>
      <c r="F93" s="345">
        <v>100</v>
      </c>
      <c r="G93" s="182">
        <f>SUM(G94:G95)</f>
        <v>0</v>
      </c>
      <c r="H93" s="99">
        <f>SUM(H94:H95)</f>
        <v>234691.46</v>
      </c>
      <c r="I93" s="360"/>
      <c r="J93" s="361"/>
      <c r="K93" s="362"/>
      <c r="L93" s="160"/>
      <c r="M93" s="355"/>
      <c r="N93" s="355"/>
      <c r="T93" s="355"/>
      <c r="U93" s="355"/>
    </row>
    <row r="94" spans="1:21" s="356" customFormat="1" ht="15">
      <c r="A94" s="103" t="s">
        <v>354</v>
      </c>
      <c r="B94" s="291" t="s">
        <v>355</v>
      </c>
      <c r="C94" s="357"/>
      <c r="D94" s="352"/>
      <c r="E94" s="99"/>
      <c r="F94" s="365"/>
      <c r="G94" s="358">
        <f>'Werteliste-BIENE'!D35</f>
        <v>0</v>
      </c>
      <c r="H94" s="363">
        <f>'Werteliste-BIENE'!E35</f>
        <v>0</v>
      </c>
      <c r="I94" s="360"/>
      <c r="J94" s="361"/>
      <c r="K94" s="362"/>
      <c r="L94" s="160" t="s">
        <v>306</v>
      </c>
      <c r="M94" s="355"/>
      <c r="N94" s="355"/>
      <c r="T94" s="355"/>
      <c r="U94" s="355"/>
    </row>
    <row r="95" spans="1:21" s="356" customFormat="1" ht="15">
      <c r="A95" s="103" t="s">
        <v>356</v>
      </c>
      <c r="B95" s="291" t="s">
        <v>357</v>
      </c>
      <c r="C95" s="357"/>
      <c r="D95" s="352"/>
      <c r="E95" s="99"/>
      <c r="F95" s="365"/>
      <c r="G95" s="358">
        <f>'Werteliste-manuell'!E40</f>
        <v>0</v>
      </c>
      <c r="H95" s="363">
        <f>'Werteliste-manuell'!F40</f>
        <v>234691.46</v>
      </c>
      <c r="I95" s="360"/>
      <c r="J95" s="361"/>
      <c r="K95" s="362"/>
      <c r="L95" s="160" t="s">
        <v>307</v>
      </c>
      <c r="M95" s="355"/>
      <c r="N95" s="355"/>
      <c r="T95" s="355"/>
      <c r="U95" s="355"/>
    </row>
    <row r="96" spans="1:21" s="356" customFormat="1" ht="15">
      <c r="A96" s="165" t="s">
        <v>358</v>
      </c>
      <c r="B96" s="342" t="s">
        <v>359</v>
      </c>
      <c r="C96" s="343" t="s">
        <v>371</v>
      </c>
      <c r="D96" s="352"/>
      <c r="E96" s="99"/>
      <c r="F96" s="345">
        <v>100</v>
      </c>
      <c r="G96" s="182">
        <f>SUM(G97:G98)</f>
        <v>671370.94</v>
      </c>
      <c r="H96" s="99">
        <f>SUM(H97:H98)</f>
        <v>4626751.99</v>
      </c>
      <c r="I96" s="360"/>
      <c r="J96" s="361"/>
      <c r="K96" s="362"/>
      <c r="L96" s="160"/>
      <c r="M96" s="355"/>
      <c r="N96" s="355"/>
      <c r="T96" s="355"/>
      <c r="U96" s="355"/>
    </row>
    <row r="97" spans="1:21" s="356" customFormat="1" ht="15">
      <c r="A97" s="103" t="s">
        <v>360</v>
      </c>
      <c r="B97" s="291" t="s">
        <v>361</v>
      </c>
      <c r="C97" s="357"/>
      <c r="D97" s="352"/>
      <c r="E97" s="99"/>
      <c r="F97" s="365"/>
      <c r="G97" s="358">
        <f>'Werteliste-BIENE'!D36</f>
        <v>671370.94</v>
      </c>
      <c r="H97" s="363">
        <f>'Werteliste-BIENE'!E36</f>
        <v>4003383.14</v>
      </c>
      <c r="I97" s="360"/>
      <c r="J97" s="361"/>
      <c r="K97" s="362"/>
      <c r="L97" s="160" t="s">
        <v>306</v>
      </c>
      <c r="M97" s="355"/>
      <c r="N97" s="355"/>
      <c r="T97" s="355"/>
      <c r="U97" s="355"/>
    </row>
    <row r="98" spans="1:21" s="356" customFormat="1" ht="15">
      <c r="A98" s="103" t="s">
        <v>362</v>
      </c>
      <c r="B98" s="291" t="s">
        <v>363</v>
      </c>
      <c r="C98" s="357"/>
      <c r="D98" s="352"/>
      <c r="E98" s="99"/>
      <c r="F98" s="365"/>
      <c r="G98" s="366">
        <f>'Werteliste-manuell'!E41</f>
        <v>0</v>
      </c>
      <c r="H98" s="367">
        <f>'Werteliste-manuell'!F41</f>
        <v>623368.85</v>
      </c>
      <c r="I98" s="360"/>
      <c r="J98" s="361"/>
      <c r="K98" s="362"/>
      <c r="L98" s="160" t="s">
        <v>307</v>
      </c>
      <c r="M98" s="355"/>
      <c r="N98" s="355"/>
      <c r="T98" s="355"/>
      <c r="U98" s="355"/>
    </row>
    <row r="99" spans="1:21" s="356" customFormat="1">
      <c r="A99" s="165" t="s">
        <v>128</v>
      </c>
      <c r="B99" s="342" t="s">
        <v>129</v>
      </c>
      <c r="C99" s="343" t="s">
        <v>130</v>
      </c>
      <c r="D99" s="352"/>
      <c r="E99" s="99"/>
      <c r="F99" s="365">
        <v>100</v>
      </c>
      <c r="G99" s="346">
        <f>'Werteliste-manuell'!E42+'Werteliste-manuell'!E43</f>
        <v>1724258.46</v>
      </c>
      <c r="H99" s="368">
        <f>'Werteliste-manuell'!F42+'Werteliste-manuell'!F43</f>
        <v>14624754.749999998</v>
      </c>
      <c r="I99" s="222"/>
      <c r="J99" s="354"/>
      <c r="K99" s="353"/>
      <c r="L99" s="160" t="s">
        <v>307</v>
      </c>
      <c r="M99" s="355"/>
      <c r="N99" s="355"/>
      <c r="T99" s="355"/>
      <c r="U99" s="355"/>
    </row>
    <row r="100" spans="1:21">
      <c r="A100" s="165" t="s">
        <v>131</v>
      </c>
      <c r="B100" s="342" t="s">
        <v>132</v>
      </c>
      <c r="C100" s="343" t="s">
        <v>133</v>
      </c>
      <c r="D100" s="182"/>
      <c r="E100" s="353"/>
      <c r="F100" s="345">
        <v>100</v>
      </c>
      <c r="G100" s="348">
        <f>'Werteliste-manuell'!E44</f>
        <v>1158682.97</v>
      </c>
      <c r="H100" s="369">
        <f>'Werteliste-manuell'!F44</f>
        <v>4775599.83</v>
      </c>
      <c r="I100" s="222"/>
      <c r="J100" s="237"/>
      <c r="K100" s="353"/>
      <c r="L100" s="160" t="s">
        <v>307</v>
      </c>
      <c r="M100" s="36"/>
      <c r="N100" s="36"/>
      <c r="T100" s="36"/>
      <c r="U100" s="36"/>
    </row>
    <row r="101" spans="1:21">
      <c r="A101" s="165" t="s">
        <v>391</v>
      </c>
      <c r="B101" s="342" t="s">
        <v>390</v>
      </c>
      <c r="C101" s="343" t="s">
        <v>389</v>
      </c>
      <c r="D101" s="182"/>
      <c r="E101" s="353"/>
      <c r="F101" s="345">
        <v>100</v>
      </c>
      <c r="G101" s="348">
        <f>IF(ISBLANK('Werteliste-BIENE'!D37)=TRUE,'Werteliste-manuell'!E45,'Werteliste-BIENE'!D37)</f>
        <v>0</v>
      </c>
      <c r="H101" s="369">
        <f>IF(ISBLANK('Werteliste-BIENE'!E37)=TRUE,'Werteliste-manuell'!F45,'Werteliste-BIENE'!E37)</f>
        <v>0</v>
      </c>
      <c r="I101" s="222"/>
      <c r="J101" s="237"/>
      <c r="K101" s="353"/>
      <c r="L101" s="160" t="s">
        <v>367</v>
      </c>
      <c r="M101" s="36"/>
      <c r="N101" s="36"/>
      <c r="T101" s="36"/>
      <c r="U101" s="36"/>
    </row>
    <row r="102" spans="1:21">
      <c r="A102" s="370" t="s">
        <v>134</v>
      </c>
      <c r="B102" s="371" t="s">
        <v>135</v>
      </c>
      <c r="C102" s="372" t="s">
        <v>136</v>
      </c>
      <c r="D102" s="373"/>
      <c r="E102" s="374"/>
      <c r="F102" s="375">
        <v>100</v>
      </c>
      <c r="G102" s="376">
        <f>'Werteliste-BIENE'!D38</f>
        <v>0</v>
      </c>
      <c r="H102" s="377">
        <f>'Werteliste-BIENE'!E38</f>
        <v>0</v>
      </c>
      <c r="I102" s="378"/>
      <c r="J102" s="379"/>
      <c r="K102" s="374"/>
      <c r="L102" s="380" t="s">
        <v>307</v>
      </c>
      <c r="M102" s="36"/>
      <c r="N102" s="36"/>
      <c r="T102" s="36"/>
      <c r="U102" s="36"/>
    </row>
    <row r="103" spans="1:21" s="36" customFormat="1" ht="21" customHeight="1" thickBot="1">
      <c r="A103" s="381" t="s">
        <v>137</v>
      </c>
      <c r="B103" s="382" t="s">
        <v>399</v>
      </c>
      <c r="C103" s="383"/>
      <c r="D103" s="384" t="s">
        <v>138</v>
      </c>
      <c r="E103" s="385" t="s">
        <v>138</v>
      </c>
      <c r="F103" s="386"/>
      <c r="G103" s="387">
        <f>G81+G82+G83+G84+G85+G86+G90+G93+G96+G99+G100+G101+G102</f>
        <v>99143253.499999985</v>
      </c>
      <c r="H103" s="388">
        <f>H81+H82+H83+H84+H85+H86+H90+H93+H96+H99+H100+H101+H102</f>
        <v>561686201.68000007</v>
      </c>
      <c r="I103" s="386"/>
      <c r="J103" s="385"/>
      <c r="K103" s="389"/>
      <c r="L103" s="390"/>
    </row>
    <row r="104" spans="1:21" s="36" customFormat="1" ht="21" customHeight="1" thickTop="1">
      <c r="A104" s="73"/>
      <c r="B104" s="341" t="s">
        <v>191</v>
      </c>
      <c r="C104" s="75"/>
      <c r="D104" s="265"/>
      <c r="E104" s="266"/>
      <c r="F104" s="75"/>
      <c r="G104" s="265"/>
      <c r="H104" s="266"/>
      <c r="I104" s="75"/>
      <c r="J104" s="262"/>
      <c r="K104" s="263"/>
      <c r="L104" s="391"/>
    </row>
    <row r="105" spans="1:21" ht="15" customHeight="1">
      <c r="A105" s="165" t="s">
        <v>139</v>
      </c>
      <c r="B105" s="342" t="s">
        <v>140</v>
      </c>
      <c r="C105" s="392"/>
      <c r="D105" s="283"/>
      <c r="E105" s="284"/>
      <c r="F105" s="392"/>
      <c r="G105" s="393"/>
      <c r="H105" s="394"/>
      <c r="I105" s="345">
        <v>100</v>
      </c>
      <c r="J105" s="346">
        <f>'Werteliste-BIENE'!D39</f>
        <v>174290948.72999999</v>
      </c>
      <c r="K105" s="368">
        <f>'Werteliste-BIENE'!E39</f>
        <v>370528319.29000002</v>
      </c>
      <c r="L105" s="395" t="s">
        <v>309</v>
      </c>
      <c r="M105" s="36"/>
      <c r="N105" s="36"/>
      <c r="T105" s="36"/>
      <c r="U105" s="36"/>
    </row>
    <row r="106" spans="1:21">
      <c r="A106" s="165" t="s">
        <v>141</v>
      </c>
      <c r="B106" s="342" t="s">
        <v>142</v>
      </c>
      <c r="C106" s="392"/>
      <c r="D106" s="283"/>
      <c r="E106" s="284"/>
      <c r="F106" s="392"/>
      <c r="G106" s="393"/>
      <c r="H106" s="394"/>
      <c r="I106" s="345">
        <v>100</v>
      </c>
      <c r="J106" s="348">
        <f>'Werteliste-BIENE'!D40</f>
        <v>639172016.08000004</v>
      </c>
      <c r="K106" s="369">
        <f>'Werteliste-BIENE'!E40</f>
        <v>1409504003.6400001</v>
      </c>
      <c r="L106" s="113" t="s">
        <v>309</v>
      </c>
      <c r="M106" s="36"/>
      <c r="N106" s="36"/>
      <c r="T106" s="36"/>
      <c r="U106" s="36"/>
    </row>
    <row r="107" spans="1:21">
      <c r="A107" s="370" t="s">
        <v>143</v>
      </c>
      <c r="B107" s="371" t="s">
        <v>144</v>
      </c>
      <c r="C107" s="396"/>
      <c r="D107" s="397"/>
      <c r="E107" s="398"/>
      <c r="F107" s="396"/>
      <c r="G107" s="399"/>
      <c r="H107" s="400"/>
      <c r="I107" s="375">
        <v>100</v>
      </c>
      <c r="J107" s="376">
        <f>'Werteliste-BIENE'!D41</f>
        <v>9609570</v>
      </c>
      <c r="K107" s="401">
        <f>'Werteliste-BIENE'!E41</f>
        <v>42307688.810000002</v>
      </c>
      <c r="L107" s="380" t="s">
        <v>309</v>
      </c>
      <c r="M107" s="36"/>
      <c r="N107" s="36"/>
      <c r="T107" s="36"/>
      <c r="U107" s="36"/>
    </row>
    <row r="108" spans="1:21" s="36" customFormat="1" ht="21" customHeight="1" thickBot="1">
      <c r="A108" s="402" t="s">
        <v>145</v>
      </c>
      <c r="B108" s="403" t="s">
        <v>146</v>
      </c>
      <c r="C108" s="404"/>
      <c r="D108" s="405" t="s">
        <v>138</v>
      </c>
      <c r="E108" s="406" t="s">
        <v>138</v>
      </c>
      <c r="F108" s="407"/>
      <c r="G108" s="387"/>
      <c r="H108" s="388"/>
      <c r="I108" s="407"/>
      <c r="J108" s="408">
        <f>SUM(J105:J107)</f>
        <v>823072534.81000006</v>
      </c>
      <c r="K108" s="388">
        <f>SUM(K105:K107)</f>
        <v>1822340011.74</v>
      </c>
      <c r="L108" s="390"/>
    </row>
    <row r="109" spans="1:21" s="36" customFormat="1" ht="21" customHeight="1" thickTop="1" thickBot="1">
      <c r="A109" s="409" t="s">
        <v>147</v>
      </c>
      <c r="B109" s="410" t="s">
        <v>148</v>
      </c>
      <c r="C109" s="411"/>
      <c r="D109" s="412" t="s">
        <v>138</v>
      </c>
      <c r="E109" s="413" t="s">
        <v>138</v>
      </c>
      <c r="F109" s="414"/>
      <c r="G109" s="387">
        <f>G79+G103+G108</f>
        <v>1687573837.9615943</v>
      </c>
      <c r="H109" s="388">
        <f>H79+H103+H108</f>
        <v>8068501972.7076969</v>
      </c>
      <c r="I109" s="414"/>
      <c r="J109" s="415">
        <f>J79+J103+J108</f>
        <v>987766755.07203794</v>
      </c>
      <c r="K109" s="416">
        <f>K79+K103+K108</f>
        <v>2826877656.0281405</v>
      </c>
      <c r="L109" s="417"/>
    </row>
    <row r="110" spans="1:21" s="36" customFormat="1" ht="21" customHeight="1" thickTop="1">
      <c r="A110" s="418"/>
      <c r="B110" s="341" t="s">
        <v>255</v>
      </c>
      <c r="C110" s="75"/>
      <c r="D110" s="265"/>
      <c r="E110" s="266"/>
      <c r="F110" s="75"/>
      <c r="G110" s="262"/>
      <c r="H110" s="263"/>
      <c r="I110" s="75"/>
      <c r="J110" s="262"/>
      <c r="K110" s="263"/>
      <c r="L110" s="391"/>
    </row>
    <row r="111" spans="1:21" s="431" customFormat="1" ht="21" customHeight="1">
      <c r="A111" s="419" t="s">
        <v>271</v>
      </c>
      <c r="B111" s="420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11" s="421"/>
      <c r="D111" s="422"/>
      <c r="E111" s="423"/>
      <c r="F111" s="424"/>
      <c r="G111" s="425">
        <f>IF($J$4="Bayern",'Werteliste-BIENE'!D30-'Werteliste-BIENE'!D30*7/3,IF($J$4="Niedersachsen",'Werteliste-BIENE'!D63+'Werteliste-manuell'!E49,IF($J$4="Mecklenburg-Vorpommern",'Werteliste-manuell'!E49,0)))</f>
        <v>0</v>
      </c>
      <c r="H111" s="426">
        <f>IF($J$4="Bayern",'Werteliste-BIENE'!E30-'Werteliste-BIENE'!E30*7/3,IF($J$4="Niedersachsen",'Werteliste-BIENE'!E63+'Werteliste-manuell'!F49,IF($J$4="Mecklenburg-Vorpommern",'Werteliste-manuell'!F49,0)))</f>
        <v>0</v>
      </c>
      <c r="I111" s="427"/>
      <c r="J111" s="428"/>
      <c r="K111" s="429"/>
      <c r="L111" s="430" t="s">
        <v>339</v>
      </c>
      <c r="M111" s="36"/>
      <c r="N111" s="36"/>
      <c r="T111" s="36"/>
      <c r="U111" s="36"/>
    </row>
    <row r="112" spans="1:21" s="36" customFormat="1" ht="21" customHeight="1" thickBot="1">
      <c r="A112" s="432" t="s">
        <v>272</v>
      </c>
      <c r="B112" s="433" t="s">
        <v>256</v>
      </c>
      <c r="C112" s="383"/>
      <c r="D112" s="434" t="s">
        <v>138</v>
      </c>
      <c r="E112" s="435" t="s">
        <v>138</v>
      </c>
      <c r="F112" s="386"/>
      <c r="G112" s="387">
        <f>G109+G111</f>
        <v>1687573837.9615943</v>
      </c>
      <c r="H112" s="388">
        <f>H109+H111</f>
        <v>8068501972.7076969</v>
      </c>
      <c r="I112" s="386"/>
      <c r="J112" s="408"/>
      <c r="K112" s="388"/>
      <c r="L112" s="436"/>
    </row>
    <row r="113" spans="1:21" s="431" customFormat="1" ht="10.15" customHeight="1" thickTop="1" thickBot="1">
      <c r="A113" s="437"/>
      <c r="B113" s="438"/>
      <c r="C113" s="439"/>
      <c r="D113" s="440"/>
      <c r="E113" s="440"/>
      <c r="F113" s="441"/>
      <c r="G113" s="442"/>
      <c r="H113" s="442"/>
      <c r="I113" s="441"/>
      <c r="J113" s="442"/>
      <c r="K113" s="442"/>
      <c r="L113" s="443"/>
      <c r="M113" s="36"/>
      <c r="N113" s="36"/>
      <c r="T113" s="36"/>
      <c r="U113" s="36"/>
    </row>
    <row r="114" spans="1:21" s="36" customFormat="1" ht="21" customHeight="1" thickTop="1">
      <c r="A114" s="73"/>
      <c r="B114" s="341" t="s">
        <v>196</v>
      </c>
      <c r="C114" s="75"/>
      <c r="D114" s="265"/>
      <c r="E114" s="266"/>
      <c r="F114" s="444"/>
      <c r="G114" s="262"/>
      <c r="H114" s="263"/>
      <c r="I114" s="445"/>
      <c r="J114" s="262"/>
      <c r="K114" s="263"/>
      <c r="L114" s="391"/>
    </row>
    <row r="115" spans="1:21">
      <c r="A115" s="165" t="s">
        <v>149</v>
      </c>
      <c r="B115" s="342" t="s">
        <v>150</v>
      </c>
      <c r="C115" s="357" t="s">
        <v>151</v>
      </c>
      <c r="D115" s="446"/>
      <c r="E115" s="447"/>
      <c r="F115" s="365">
        <v>100</v>
      </c>
      <c r="G115" s="448">
        <f>'Werteliste-BIENE'!D42+'Werteliste-manuell'!E46</f>
        <v>2864843.89</v>
      </c>
      <c r="H115" s="449">
        <f>'Werteliste-BIENE'!E42+'Werteliste-manuell'!F46</f>
        <v>13536362.68</v>
      </c>
      <c r="I115" s="450"/>
      <c r="J115" s="451"/>
      <c r="K115" s="452"/>
      <c r="L115" s="113" t="s">
        <v>313</v>
      </c>
      <c r="M115" s="36"/>
      <c r="N115" s="36"/>
      <c r="T115" s="36"/>
      <c r="U115" s="36"/>
    </row>
    <row r="116" spans="1:21">
      <c r="A116" s="165" t="s">
        <v>152</v>
      </c>
      <c r="B116" s="342" t="s">
        <v>153</v>
      </c>
      <c r="C116" s="357" t="s">
        <v>154</v>
      </c>
      <c r="D116" s="453"/>
      <c r="E116" s="454"/>
      <c r="F116" s="365">
        <v>100</v>
      </c>
      <c r="G116" s="455">
        <f>'Werteliste-manuell'!E47</f>
        <v>0</v>
      </c>
      <c r="H116" s="456">
        <f>'Werteliste-manuell'!F47</f>
        <v>0</v>
      </c>
      <c r="I116" s="450"/>
      <c r="J116" s="451"/>
      <c r="K116" s="452"/>
      <c r="L116" s="457" t="s">
        <v>307</v>
      </c>
      <c r="M116" s="36"/>
      <c r="N116" s="36"/>
      <c r="T116" s="36"/>
      <c r="U116" s="36"/>
    </row>
    <row r="117" spans="1:21" ht="15.75" thickBot="1">
      <c r="A117" s="458" t="s">
        <v>155</v>
      </c>
      <c r="B117" s="459" t="s">
        <v>156</v>
      </c>
      <c r="C117" s="460"/>
      <c r="D117" s="461">
        <f>IF(ISBLANK('Werteliste-manuell'!E48)=TRUE,'Werteliste-BIENE'!D43,'Werteliste-manuell'!E48)</f>
        <v>995802343.89999998</v>
      </c>
      <c r="E117" s="462">
        <f>IF(ISBLANK('Werteliste-manuell'!F48)=TRUE,'Werteliste-BIENE'!E43,'Werteliste-manuell'!F48)</f>
        <v>5216991784.6099997</v>
      </c>
      <c r="F117" s="147"/>
      <c r="G117" s="200"/>
      <c r="H117" s="201"/>
      <c r="I117" s="147"/>
      <c r="J117" s="200"/>
      <c r="K117" s="201"/>
      <c r="L117" s="436" t="s">
        <v>305</v>
      </c>
      <c r="M117" s="36"/>
      <c r="N117" s="36"/>
      <c r="T117" s="36"/>
      <c r="U117" s="36"/>
    </row>
    <row r="118" spans="1:21" ht="18.75" thickTop="1">
      <c r="A118" s="1"/>
      <c r="B118" s="11"/>
      <c r="C118" s="356"/>
      <c r="D118" s="11"/>
      <c r="E118" s="11"/>
      <c r="F118" s="11"/>
      <c r="G118" s="11"/>
      <c r="H118" s="463"/>
      <c r="T118" s="36"/>
      <c r="U118" s="36"/>
    </row>
    <row r="119" spans="1:21" ht="15">
      <c r="B119" s="466" t="s">
        <v>310</v>
      </c>
      <c r="C119" s="356"/>
      <c r="D119" s="11"/>
      <c r="E119" s="11"/>
      <c r="F119" s="11"/>
      <c r="G119" s="11"/>
      <c r="H119" s="11"/>
      <c r="I119" s="11"/>
      <c r="J119" s="11"/>
      <c r="K119" s="11"/>
      <c r="T119" s="36"/>
      <c r="U119" s="36"/>
    </row>
    <row r="120" spans="1:21" ht="15" customHeight="1">
      <c r="B120" s="467" t="s">
        <v>311</v>
      </c>
      <c r="C120" s="468"/>
      <c r="D120" s="469"/>
      <c r="E120" s="469"/>
      <c r="F120" s="469"/>
      <c r="G120" s="469"/>
      <c r="H120" s="470"/>
      <c r="I120" s="11"/>
      <c r="J120" s="11"/>
      <c r="K120" s="11"/>
      <c r="T120" s="36"/>
      <c r="U120" s="36"/>
    </row>
    <row r="121" spans="1:21" ht="15" customHeight="1">
      <c r="B121" s="471" t="s">
        <v>314</v>
      </c>
      <c r="C121" s="472"/>
      <c r="D121" s="473"/>
      <c r="E121" s="473"/>
      <c r="F121" s="473"/>
      <c r="G121" s="473"/>
      <c r="H121" s="474"/>
      <c r="I121" s="11"/>
      <c r="J121" s="11"/>
      <c r="K121" s="11"/>
      <c r="T121" s="36"/>
      <c r="U121" s="36"/>
    </row>
    <row r="122" spans="1:21">
      <c r="T122" s="36"/>
      <c r="U122" s="36"/>
    </row>
  </sheetData>
  <sheetProtection algorithmName="SHA-384" hashValue="nrkeK75BXVniwgzpDSd5AsrxrOFSreVdUyI4AJPOaf5dLlSPrFRILjPZkMmgV0PG" saltValue="Fx0oZILtdbc6IfTO+maT/g==" spinCount="100000" sheet="1" objects="1" scenarios="1"/>
  <phoneticPr fontId="3" type="noConversion"/>
  <pageMargins left="0.59055118110236227" right="0.59055118110236227" top="0.59055118110236227" bottom="0.59055118110236227" header="0.11811023622047245" footer="0.31496062992125984"/>
  <pageSetup paperSize="8" fitToHeight="0" orientation="landscape" r:id="rId1"/>
  <rowBreaks count="4" manualBreakCount="4">
    <brk id="44" max="10" man="1"/>
    <brk id="71" max="10" man="1"/>
    <brk id="103" max="10" man="1"/>
    <brk id="117" max="10" man="1"/>
  </rowBreaks>
  <ignoredErrors>
    <ignoredError sqref="C81:C86 C90 C93 C99:C102 C9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E70"/>
  <sheetViews>
    <sheetView showGridLines="0" view="pageBreakPreview" zoomScaleNormal="100" zoomScaleSheetLayoutView="100" workbookViewId="0">
      <pane xSplit="3" ySplit="6" topLeftCell="D40" activePane="bottomRight" state="frozen"/>
      <selection activeCell="C45" sqref="C45"/>
      <selection pane="topRight" activeCell="C45" sqref="C45"/>
      <selection pane="bottomLeft" activeCell="C45" sqref="C45"/>
      <selection pane="bottomRight" activeCell="D54" sqref="D54:D63"/>
    </sheetView>
  </sheetViews>
  <sheetFormatPr baseColWidth="10" defaultColWidth="11.5703125" defaultRowHeight="14.25"/>
  <cols>
    <col min="1" max="1" width="12.7109375" style="11" customWidth="1" collapsed="1"/>
    <col min="2" max="2" width="10.7109375" style="11" customWidth="1" collapsed="1"/>
    <col min="3" max="3" width="75.7109375" style="11" customWidth="1" collapsed="1"/>
    <col min="4" max="4" width="15.7109375" style="11" customWidth="1" collapsed="1"/>
    <col min="5" max="5" width="15.7109375" style="490" customWidth="1" collapsed="1"/>
    <col min="6" max="6" width="15.7109375" style="11" customWidth="1" collapsed="1"/>
    <col min="7" max="16384" width="11.5703125" style="11" collapsed="1"/>
  </cols>
  <sheetData>
    <row r="1" spans="1:5" ht="22.5" customHeight="1">
      <c r="A1" s="476" t="s">
        <v>315</v>
      </c>
      <c r="B1" s="477"/>
      <c r="C1" s="477"/>
      <c r="D1" s="477"/>
      <c r="E1" s="478">
        <f>IF(ISBLANK('Werteliste-manuell'!$F$1),"-",'Werteliste-manuell'!$F$1)</f>
        <v>45446</v>
      </c>
    </row>
    <row r="2" spans="1:5" ht="15">
      <c r="A2" s="479"/>
      <c r="B2" s="480" t="s">
        <v>184</v>
      </c>
      <c r="C2" s="481" t="s">
        <v>400</v>
      </c>
      <c r="E2" s="482"/>
    </row>
    <row r="3" spans="1:5" ht="15">
      <c r="A3" s="483"/>
      <c r="B3" s="484" t="s">
        <v>185</v>
      </c>
      <c r="C3" s="485" t="s">
        <v>401</v>
      </c>
      <c r="E3" s="486"/>
    </row>
    <row r="4" spans="1:5" ht="15">
      <c r="A4" s="487"/>
      <c r="B4" s="488" t="s">
        <v>186</v>
      </c>
      <c r="C4" s="489" t="s">
        <v>402</v>
      </c>
    </row>
    <row r="5" spans="1:5" ht="15" thickBot="1">
      <c r="C5" s="491"/>
      <c r="D5" s="492"/>
    </row>
    <row r="6" spans="1:5" ht="30.75" thickBot="1">
      <c r="A6" s="493"/>
      <c r="B6" s="494" t="s">
        <v>7</v>
      </c>
      <c r="C6" s="495" t="s">
        <v>199</v>
      </c>
      <c r="D6" s="496" t="s">
        <v>200</v>
      </c>
      <c r="E6" s="497" t="s">
        <v>201</v>
      </c>
    </row>
    <row r="7" spans="1:5" ht="15.95" customHeight="1">
      <c r="A7" s="498" t="s">
        <v>215</v>
      </c>
      <c r="B7" s="499" t="s">
        <v>17</v>
      </c>
      <c r="C7" s="500" t="s">
        <v>202</v>
      </c>
      <c r="D7" s="501">
        <v>12729</v>
      </c>
      <c r="E7" s="502">
        <v>334331.73</v>
      </c>
    </row>
    <row r="8" spans="1:5" ht="15.95" customHeight="1">
      <c r="A8" s="498" t="s">
        <v>215</v>
      </c>
      <c r="B8" s="499" t="s">
        <v>18</v>
      </c>
      <c r="C8" s="500" t="s">
        <v>203</v>
      </c>
      <c r="D8" s="501">
        <v>0</v>
      </c>
      <c r="E8" s="502">
        <v>0</v>
      </c>
    </row>
    <row r="9" spans="1:5" ht="15.95" customHeight="1">
      <c r="A9" s="503" t="s">
        <v>215</v>
      </c>
      <c r="B9" s="504" t="s">
        <v>21</v>
      </c>
      <c r="C9" s="505" t="s">
        <v>211</v>
      </c>
      <c r="D9" s="506">
        <v>1463308029.3</v>
      </c>
      <c r="E9" s="507">
        <v>6532233771.6000004</v>
      </c>
    </row>
    <row r="10" spans="1:5" ht="15.95" customHeight="1">
      <c r="A10" s="498" t="s">
        <v>216</v>
      </c>
      <c r="B10" s="499" t="s">
        <v>39</v>
      </c>
      <c r="C10" s="500" t="s">
        <v>208</v>
      </c>
      <c r="D10" s="501">
        <v>0</v>
      </c>
      <c r="E10" s="502">
        <v>-13974.99</v>
      </c>
    </row>
    <row r="11" spans="1:5" ht="15.95" customHeight="1">
      <c r="A11" s="498" t="s">
        <v>216</v>
      </c>
      <c r="B11" s="499" t="s">
        <v>41</v>
      </c>
      <c r="C11" s="500" t="s">
        <v>209</v>
      </c>
      <c r="D11" s="501">
        <v>0</v>
      </c>
      <c r="E11" s="502">
        <v>0</v>
      </c>
    </row>
    <row r="12" spans="1:5" ht="15.95" customHeight="1">
      <c r="A12" s="498" t="s">
        <v>216</v>
      </c>
      <c r="B12" s="499" t="s">
        <v>43</v>
      </c>
      <c r="C12" s="500" t="s">
        <v>210</v>
      </c>
      <c r="D12" s="501">
        <v>73479556.599999994</v>
      </c>
      <c r="E12" s="502">
        <v>307998536.13999999</v>
      </c>
    </row>
    <row r="13" spans="1:5" ht="15.95" customHeight="1">
      <c r="A13" s="498" t="s">
        <v>216</v>
      </c>
      <c r="B13" s="499" t="s">
        <v>261</v>
      </c>
      <c r="C13" s="500" t="s">
        <v>263</v>
      </c>
      <c r="D13" s="501">
        <v>-8974</v>
      </c>
      <c r="E13" s="502">
        <v>267467.92</v>
      </c>
    </row>
    <row r="14" spans="1:5" ht="15.95" customHeight="1">
      <c r="A14" s="503" t="s">
        <v>216</v>
      </c>
      <c r="B14" s="504" t="s">
        <v>45</v>
      </c>
      <c r="C14" s="505" t="s">
        <v>212</v>
      </c>
      <c r="D14" s="506">
        <v>16423769.699999999</v>
      </c>
      <c r="E14" s="507">
        <v>883318002.16999996</v>
      </c>
    </row>
    <row r="15" spans="1:5" ht="15.95" customHeight="1">
      <c r="A15" s="503" t="s">
        <v>217</v>
      </c>
      <c r="B15" s="504" t="s">
        <v>58</v>
      </c>
      <c r="C15" s="505" t="s">
        <v>317</v>
      </c>
      <c r="D15" s="506">
        <v>49278204.189999998</v>
      </c>
      <c r="E15" s="507">
        <v>403367540.72000003</v>
      </c>
    </row>
    <row r="16" spans="1:5" ht="15.95" customHeight="1">
      <c r="A16" s="503" t="s">
        <v>218</v>
      </c>
      <c r="B16" s="504" t="s">
        <v>68</v>
      </c>
      <c r="C16" s="505" t="s">
        <v>318</v>
      </c>
      <c r="D16" s="506">
        <v>87089796</v>
      </c>
      <c r="E16" s="507">
        <v>417855504.77999997</v>
      </c>
    </row>
    <row r="17" spans="1:5" ht="15.95" customHeight="1">
      <c r="A17" s="498" t="s">
        <v>219</v>
      </c>
      <c r="B17" s="499" t="s">
        <v>79</v>
      </c>
      <c r="C17" s="500" t="s">
        <v>224</v>
      </c>
      <c r="D17" s="501">
        <v>90576.63</v>
      </c>
      <c r="E17" s="502">
        <v>90576.63</v>
      </c>
    </row>
    <row r="18" spans="1:5" ht="15.95" customHeight="1">
      <c r="A18" s="498" t="s">
        <v>219</v>
      </c>
      <c r="B18" s="499" t="s">
        <v>265</v>
      </c>
      <c r="C18" s="500" t="s">
        <v>264</v>
      </c>
      <c r="D18" s="501">
        <v>3871478.77</v>
      </c>
      <c r="E18" s="502">
        <v>19500770.899999999</v>
      </c>
    </row>
    <row r="19" spans="1:5" ht="15.95" customHeight="1">
      <c r="A19" s="503" t="s">
        <v>219</v>
      </c>
      <c r="B19" s="504" t="s">
        <v>81</v>
      </c>
      <c r="C19" s="505" t="s">
        <v>223</v>
      </c>
      <c r="D19" s="506">
        <v>126250763.45</v>
      </c>
      <c r="E19" s="507">
        <v>658835739.22000003</v>
      </c>
    </row>
    <row r="20" spans="1:5" ht="15.95" customHeight="1">
      <c r="A20" s="503" t="s">
        <v>226</v>
      </c>
      <c r="B20" s="504" t="s">
        <v>92</v>
      </c>
      <c r="C20" s="505" t="s">
        <v>227</v>
      </c>
      <c r="D20" s="506">
        <v>968878094.46000004</v>
      </c>
      <c r="E20" s="507">
        <v>4495186785.6000004</v>
      </c>
    </row>
    <row r="21" spans="1:5" ht="15.95" customHeight="1">
      <c r="A21" s="498" t="s">
        <v>229</v>
      </c>
      <c r="B21" s="499" t="s">
        <v>268</v>
      </c>
      <c r="C21" s="500" t="s">
        <v>319</v>
      </c>
      <c r="D21" s="501">
        <v>0</v>
      </c>
      <c r="E21" s="502">
        <v>0</v>
      </c>
    </row>
    <row r="22" spans="1:5" ht="15.95" customHeight="1">
      <c r="A22" s="498" t="s">
        <v>229</v>
      </c>
      <c r="B22" s="499" t="s">
        <v>301</v>
      </c>
      <c r="C22" s="500" t="s">
        <v>230</v>
      </c>
      <c r="D22" s="501">
        <v>0</v>
      </c>
      <c r="E22" s="502">
        <v>0</v>
      </c>
    </row>
    <row r="23" spans="1:5" ht="15.95" customHeight="1">
      <c r="A23" s="503" t="s">
        <v>229</v>
      </c>
      <c r="B23" s="504" t="s">
        <v>302</v>
      </c>
      <c r="C23" s="505" t="s">
        <v>231</v>
      </c>
      <c r="D23" s="506">
        <v>0</v>
      </c>
      <c r="E23" s="507">
        <v>0</v>
      </c>
    </row>
    <row r="24" spans="1:5" ht="15.95" customHeight="1">
      <c r="A24" s="503" t="s">
        <v>232</v>
      </c>
      <c r="B24" s="504" t="s">
        <v>101</v>
      </c>
      <c r="C24" s="505" t="s">
        <v>320</v>
      </c>
      <c r="D24" s="506">
        <v>0</v>
      </c>
      <c r="E24" s="507">
        <v>0</v>
      </c>
    </row>
    <row r="25" spans="1:5" ht="15.95" customHeight="1">
      <c r="A25" s="498" t="s">
        <v>229</v>
      </c>
      <c r="B25" s="499" t="s">
        <v>181</v>
      </c>
      <c r="C25" s="500" t="s">
        <v>192</v>
      </c>
      <c r="D25" s="501">
        <v>0</v>
      </c>
      <c r="E25" s="502">
        <v>0</v>
      </c>
    </row>
    <row r="26" spans="1:5" ht="15.95" customHeight="1">
      <c r="A26" s="503" t="s">
        <v>229</v>
      </c>
      <c r="B26" s="504" t="s">
        <v>182</v>
      </c>
      <c r="C26" s="505" t="s">
        <v>193</v>
      </c>
      <c r="D26" s="506">
        <v>0</v>
      </c>
      <c r="E26" s="507">
        <v>0</v>
      </c>
    </row>
    <row r="27" spans="1:5" ht="15.95" customHeight="1">
      <c r="A27" s="498" t="s">
        <v>232</v>
      </c>
      <c r="B27" s="499" t="s">
        <v>107</v>
      </c>
      <c r="C27" s="500" t="s">
        <v>108</v>
      </c>
      <c r="D27" s="501">
        <v>0</v>
      </c>
      <c r="E27" s="502">
        <v>0</v>
      </c>
    </row>
    <row r="28" spans="1:5" ht="15.95" customHeight="1">
      <c r="A28" s="498" t="s">
        <v>232</v>
      </c>
      <c r="B28" s="499" t="s">
        <v>110</v>
      </c>
      <c r="C28" s="500" t="s">
        <v>111</v>
      </c>
      <c r="D28" s="501">
        <v>30738205.52</v>
      </c>
      <c r="E28" s="502">
        <v>195491920.75999999</v>
      </c>
    </row>
    <row r="29" spans="1:5" ht="15.95" customHeight="1">
      <c r="A29" s="498" t="s">
        <v>232</v>
      </c>
      <c r="B29" s="499" t="s">
        <v>113</v>
      </c>
      <c r="C29" s="500" t="s">
        <v>114</v>
      </c>
      <c r="D29" s="501">
        <v>59750077.289999999</v>
      </c>
      <c r="E29" s="502">
        <v>312879774.44999999</v>
      </c>
    </row>
    <row r="30" spans="1:5" ht="15.95" customHeight="1">
      <c r="A30" s="498" t="s">
        <v>232</v>
      </c>
      <c r="B30" s="499" t="s">
        <v>113</v>
      </c>
      <c r="C30" s="500" t="s">
        <v>233</v>
      </c>
      <c r="D30" s="501">
        <v>0</v>
      </c>
      <c r="E30" s="502">
        <v>0</v>
      </c>
    </row>
    <row r="31" spans="1:5" ht="15.95" customHeight="1">
      <c r="A31" s="498" t="s">
        <v>232</v>
      </c>
      <c r="B31" s="499" t="s">
        <v>116</v>
      </c>
      <c r="C31" s="500" t="s">
        <v>117</v>
      </c>
      <c r="D31" s="501">
        <v>96830.31</v>
      </c>
      <c r="E31" s="502">
        <v>336907.16</v>
      </c>
    </row>
    <row r="32" spans="1:5" ht="15.95" customHeight="1">
      <c r="A32" s="498" t="s">
        <v>232</v>
      </c>
      <c r="B32" s="499" t="s">
        <v>119</v>
      </c>
      <c r="C32" s="500" t="s">
        <v>120</v>
      </c>
      <c r="D32" s="501">
        <v>0</v>
      </c>
      <c r="E32" s="502">
        <v>0</v>
      </c>
    </row>
    <row r="33" spans="1:5" ht="15.95" customHeight="1">
      <c r="A33" s="498" t="s">
        <v>232</v>
      </c>
      <c r="B33" s="499" t="s">
        <v>364</v>
      </c>
      <c r="C33" s="500" t="s">
        <v>395</v>
      </c>
      <c r="D33" s="501">
        <v>4808512.97</v>
      </c>
      <c r="E33" s="502">
        <v>24453956.82</v>
      </c>
    </row>
    <row r="34" spans="1:5" s="130" customFormat="1" ht="15.95" customHeight="1">
      <c r="A34" s="498" t="s">
        <v>232</v>
      </c>
      <c r="B34" s="499" t="s">
        <v>126</v>
      </c>
      <c r="C34" s="500" t="s">
        <v>365</v>
      </c>
      <c r="D34" s="501">
        <v>6129.38</v>
      </c>
      <c r="E34" s="502">
        <v>31089.82</v>
      </c>
    </row>
    <row r="35" spans="1:5" s="130" customFormat="1" ht="15.95" customHeight="1">
      <c r="A35" s="498" t="s">
        <v>232</v>
      </c>
      <c r="B35" s="499" t="s">
        <v>354</v>
      </c>
      <c r="C35" s="500" t="s">
        <v>370</v>
      </c>
      <c r="D35" s="501">
        <v>0</v>
      </c>
      <c r="E35" s="502">
        <v>0</v>
      </c>
    </row>
    <row r="36" spans="1:5" s="130" customFormat="1" ht="15.95" customHeight="1">
      <c r="A36" s="498" t="s">
        <v>232</v>
      </c>
      <c r="B36" s="499" t="s">
        <v>360</v>
      </c>
      <c r="C36" s="500" t="s">
        <v>366</v>
      </c>
      <c r="D36" s="501">
        <v>671370.94</v>
      </c>
      <c r="E36" s="502">
        <v>4003383.14</v>
      </c>
    </row>
    <row r="37" spans="1:5" s="130" customFormat="1" ht="15.95" customHeight="1">
      <c r="A37" s="498" t="s">
        <v>232</v>
      </c>
      <c r="B37" s="499" t="s">
        <v>391</v>
      </c>
      <c r="C37" s="500" t="s">
        <v>390</v>
      </c>
      <c r="D37" s="508">
        <v>0</v>
      </c>
      <c r="E37" s="502">
        <v>0</v>
      </c>
    </row>
    <row r="38" spans="1:5" ht="15.95" customHeight="1">
      <c r="A38" s="503" t="s">
        <v>232</v>
      </c>
      <c r="B38" s="503" t="s">
        <v>134</v>
      </c>
      <c r="C38" s="505" t="s">
        <v>135</v>
      </c>
      <c r="D38" s="506">
        <v>0</v>
      </c>
      <c r="E38" s="507">
        <v>0</v>
      </c>
    </row>
    <row r="39" spans="1:5" ht="15.95" customHeight="1">
      <c r="A39" s="498" t="s">
        <v>236</v>
      </c>
      <c r="B39" s="499" t="s">
        <v>139</v>
      </c>
      <c r="C39" s="500" t="s">
        <v>379</v>
      </c>
      <c r="D39" s="501">
        <v>174290948.72999999</v>
      </c>
      <c r="E39" s="502">
        <v>370528319.29000002</v>
      </c>
    </row>
    <row r="40" spans="1:5" ht="15.95" customHeight="1">
      <c r="A40" s="498" t="s">
        <v>236</v>
      </c>
      <c r="B40" s="499" t="s">
        <v>141</v>
      </c>
      <c r="C40" s="500" t="s">
        <v>380</v>
      </c>
      <c r="D40" s="501">
        <v>639172016.08000004</v>
      </c>
      <c r="E40" s="502">
        <v>1409504003.6400001</v>
      </c>
    </row>
    <row r="41" spans="1:5" ht="15.95" customHeight="1">
      <c r="A41" s="503" t="s">
        <v>236</v>
      </c>
      <c r="B41" s="504" t="s">
        <v>143</v>
      </c>
      <c r="C41" s="505" t="s">
        <v>381</v>
      </c>
      <c r="D41" s="506">
        <v>9609570</v>
      </c>
      <c r="E41" s="507">
        <v>42307688.810000002</v>
      </c>
    </row>
    <row r="42" spans="1:5" ht="15.95" customHeight="1">
      <c r="A42" s="498" t="s">
        <v>378</v>
      </c>
      <c r="B42" s="499" t="s">
        <v>149</v>
      </c>
      <c r="C42" s="500" t="s">
        <v>150</v>
      </c>
      <c r="D42" s="501">
        <v>2864843.89</v>
      </c>
      <c r="E42" s="502">
        <v>13536362.68</v>
      </c>
    </row>
    <row r="43" spans="1:5" ht="15.95" customHeight="1">
      <c r="A43" s="503" t="s">
        <v>378</v>
      </c>
      <c r="B43" s="504" t="s">
        <v>155</v>
      </c>
      <c r="C43" s="505" t="s">
        <v>156</v>
      </c>
      <c r="D43" s="506">
        <v>995802343.89999998</v>
      </c>
      <c r="E43" s="507">
        <v>5216991784.6099997</v>
      </c>
    </row>
    <row r="44" spans="1:5" ht="15.95" customHeight="1">
      <c r="A44" s="498" t="s">
        <v>237</v>
      </c>
      <c r="B44" s="499" t="s">
        <v>157</v>
      </c>
      <c r="C44" s="500" t="s">
        <v>344</v>
      </c>
      <c r="D44" s="501">
        <v>463118.92</v>
      </c>
      <c r="E44" s="502">
        <v>2057296.96</v>
      </c>
    </row>
    <row r="45" spans="1:5" ht="15.95" customHeight="1">
      <c r="A45" s="498" t="s">
        <v>237</v>
      </c>
      <c r="B45" s="499" t="s">
        <v>158</v>
      </c>
      <c r="C45" s="500" t="s">
        <v>345</v>
      </c>
      <c r="D45" s="501">
        <v>77186.55</v>
      </c>
      <c r="E45" s="502">
        <v>342883.36</v>
      </c>
    </row>
    <row r="46" spans="1:5" ht="15.95" customHeight="1">
      <c r="A46" s="509" t="s">
        <v>237</v>
      </c>
      <c r="B46" s="510" t="s">
        <v>159</v>
      </c>
      <c r="C46" s="511" t="s">
        <v>346</v>
      </c>
      <c r="D46" s="512">
        <v>77186.55</v>
      </c>
      <c r="E46" s="513">
        <v>342883.36</v>
      </c>
    </row>
    <row r="47" spans="1:5" ht="15.95" customHeight="1">
      <c r="A47" s="498" t="s">
        <v>237</v>
      </c>
      <c r="B47" s="499" t="s">
        <v>160</v>
      </c>
      <c r="C47" s="500" t="s">
        <v>242</v>
      </c>
      <c r="D47" s="501">
        <v>291988.43</v>
      </c>
      <c r="E47" s="502">
        <v>836080.35</v>
      </c>
    </row>
    <row r="48" spans="1:5" ht="15.95" customHeight="1">
      <c r="A48" s="498" t="s">
        <v>237</v>
      </c>
      <c r="B48" s="499" t="s">
        <v>161</v>
      </c>
      <c r="C48" s="500" t="s">
        <v>241</v>
      </c>
      <c r="D48" s="501">
        <v>105625.48</v>
      </c>
      <c r="E48" s="502">
        <v>443345.29</v>
      </c>
    </row>
    <row r="49" spans="1:5" ht="15.95" customHeight="1">
      <c r="A49" s="498" t="s">
        <v>237</v>
      </c>
      <c r="B49" s="499" t="s">
        <v>162</v>
      </c>
      <c r="C49" s="500" t="s">
        <v>240</v>
      </c>
      <c r="D49" s="501">
        <v>22199.78</v>
      </c>
      <c r="E49" s="502">
        <v>327575.23</v>
      </c>
    </row>
    <row r="50" spans="1:5" ht="15.95" customHeight="1">
      <c r="A50" s="498" t="s">
        <v>237</v>
      </c>
      <c r="B50" s="499" t="s">
        <v>163</v>
      </c>
      <c r="C50" s="500" t="s">
        <v>238</v>
      </c>
      <c r="D50" s="501">
        <v>31026.37</v>
      </c>
      <c r="E50" s="502">
        <v>362851.94</v>
      </c>
    </row>
    <row r="51" spans="1:5" ht="15.95" customHeight="1">
      <c r="A51" s="503" t="s">
        <v>237</v>
      </c>
      <c r="B51" s="504" t="s">
        <v>164</v>
      </c>
      <c r="C51" s="505" t="s">
        <v>239</v>
      </c>
      <c r="D51" s="506">
        <v>0</v>
      </c>
      <c r="E51" s="507">
        <v>0</v>
      </c>
    </row>
    <row r="52" spans="1:5" ht="15.95" customHeight="1">
      <c r="A52" s="498" t="s">
        <v>243</v>
      </c>
      <c r="B52" s="499" t="s">
        <v>165</v>
      </c>
      <c r="C52" s="500" t="s">
        <v>166</v>
      </c>
      <c r="D52" s="501">
        <v>0</v>
      </c>
      <c r="E52" s="502">
        <v>0</v>
      </c>
    </row>
    <row r="53" spans="1:5" ht="15.95" customHeight="1">
      <c r="A53" s="503" t="s">
        <v>243</v>
      </c>
      <c r="B53" s="504" t="s">
        <v>167</v>
      </c>
      <c r="C53" s="505" t="s">
        <v>168</v>
      </c>
      <c r="D53" s="506">
        <v>0</v>
      </c>
      <c r="E53" s="507">
        <v>0</v>
      </c>
    </row>
    <row r="54" spans="1:5" ht="15.95" customHeight="1">
      <c r="A54" s="498" t="s">
        <v>250</v>
      </c>
      <c r="B54" s="499" t="s">
        <v>169</v>
      </c>
      <c r="C54" s="500" t="s">
        <v>382</v>
      </c>
      <c r="D54" s="501">
        <v>709213.25</v>
      </c>
      <c r="E54" s="502">
        <v>5039117.82</v>
      </c>
    </row>
    <row r="55" spans="1:5" ht="15.95" customHeight="1">
      <c r="A55" s="498" t="s">
        <v>250</v>
      </c>
      <c r="B55" s="499" t="s">
        <v>170</v>
      </c>
      <c r="C55" s="500" t="s">
        <v>244</v>
      </c>
      <c r="D55" s="501">
        <v>262587.13</v>
      </c>
      <c r="E55" s="502">
        <v>13493339</v>
      </c>
    </row>
    <row r="56" spans="1:5" ht="15.95" customHeight="1">
      <c r="A56" s="498" t="s">
        <v>250</v>
      </c>
      <c r="B56" s="499" t="s">
        <v>171</v>
      </c>
      <c r="C56" s="500" t="s">
        <v>245</v>
      </c>
      <c r="D56" s="501">
        <v>720051.13</v>
      </c>
      <c r="E56" s="502">
        <v>2647497.48</v>
      </c>
    </row>
    <row r="57" spans="1:5" ht="15.95" customHeight="1">
      <c r="A57" s="498" t="s">
        <v>250</v>
      </c>
      <c r="B57" s="499" t="s">
        <v>172</v>
      </c>
      <c r="C57" s="500" t="s">
        <v>246</v>
      </c>
      <c r="D57" s="501">
        <v>0</v>
      </c>
      <c r="E57" s="502">
        <v>0</v>
      </c>
    </row>
    <row r="58" spans="1:5" ht="15.95" customHeight="1">
      <c r="A58" s="514" t="s">
        <v>250</v>
      </c>
      <c r="B58" s="515" t="s">
        <v>173</v>
      </c>
      <c r="C58" s="516" t="s">
        <v>383</v>
      </c>
      <c r="D58" s="517">
        <v>1158567.69</v>
      </c>
      <c r="E58" s="518">
        <v>6950711.2300000004</v>
      </c>
    </row>
    <row r="59" spans="1:5" ht="15.95" customHeight="1">
      <c r="A59" s="498" t="s">
        <v>250</v>
      </c>
      <c r="B59" s="499" t="s">
        <v>174</v>
      </c>
      <c r="C59" s="500" t="s">
        <v>247</v>
      </c>
      <c r="D59" s="501">
        <v>703066.62</v>
      </c>
      <c r="E59" s="502">
        <v>2701849.57</v>
      </c>
    </row>
    <row r="60" spans="1:5" ht="15.95" customHeight="1">
      <c r="A60" s="498" t="s">
        <v>250</v>
      </c>
      <c r="B60" s="499" t="s">
        <v>175</v>
      </c>
      <c r="C60" s="500" t="s">
        <v>248</v>
      </c>
      <c r="D60" s="501">
        <v>890739.27</v>
      </c>
      <c r="E60" s="502">
        <v>3895947.14</v>
      </c>
    </row>
    <row r="61" spans="1:5" ht="15.95" customHeight="1">
      <c r="A61" s="509" t="s">
        <v>250</v>
      </c>
      <c r="B61" s="510" t="s">
        <v>176</v>
      </c>
      <c r="C61" s="511" t="s">
        <v>249</v>
      </c>
      <c r="D61" s="512">
        <v>0</v>
      </c>
      <c r="E61" s="513">
        <v>0</v>
      </c>
    </row>
    <row r="62" spans="1:5" ht="15.95" customHeight="1">
      <c r="A62" s="519" t="s">
        <v>250</v>
      </c>
      <c r="B62" s="520" t="s">
        <v>177</v>
      </c>
      <c r="C62" s="521" t="s">
        <v>178</v>
      </c>
      <c r="D62" s="522">
        <v>74769.95</v>
      </c>
      <c r="E62" s="523">
        <v>301489.65999999997</v>
      </c>
    </row>
    <row r="63" spans="1:5" ht="15.95" customHeight="1" thickBot="1">
      <c r="A63" s="524" t="s">
        <v>257</v>
      </c>
      <c r="B63" s="525" t="s">
        <v>312</v>
      </c>
      <c r="C63" s="526" t="s">
        <v>258</v>
      </c>
      <c r="D63" s="527">
        <v>0</v>
      </c>
      <c r="E63" s="528">
        <v>0</v>
      </c>
    </row>
    <row r="64" spans="1:5">
      <c r="A64" s="464"/>
      <c r="B64" s="464"/>
      <c r="C64" s="464"/>
      <c r="D64" s="464"/>
      <c r="E64" s="529"/>
    </row>
    <row r="65" spans="1:5" ht="15" thickBot="1">
      <c r="A65" s="530" t="s">
        <v>285</v>
      </c>
      <c r="B65" s="530"/>
      <c r="C65" s="531"/>
      <c r="D65" s="530"/>
      <c r="E65" s="529"/>
    </row>
    <row r="66" spans="1:5" ht="15.95" customHeight="1">
      <c r="A66" s="532" t="s">
        <v>226</v>
      </c>
      <c r="B66" s="533" t="s">
        <v>284</v>
      </c>
      <c r="C66" s="534" t="s">
        <v>384</v>
      </c>
      <c r="D66" s="535">
        <v>45.190072540000003</v>
      </c>
      <c r="E66" s="536">
        <v>0</v>
      </c>
    </row>
    <row r="67" spans="1:5" ht="15.95" customHeight="1">
      <c r="A67" s="537" t="s">
        <v>226</v>
      </c>
      <c r="B67" s="538" t="s">
        <v>283</v>
      </c>
      <c r="C67" s="539" t="s">
        <v>385</v>
      </c>
      <c r="D67" s="540">
        <v>1.99594395</v>
      </c>
      <c r="E67" s="536">
        <v>0</v>
      </c>
    </row>
    <row r="68" spans="1:5" ht="15.95" customHeight="1">
      <c r="A68" s="537" t="s">
        <v>226</v>
      </c>
      <c r="B68" s="538" t="s">
        <v>282</v>
      </c>
      <c r="C68" s="539" t="s">
        <v>386</v>
      </c>
      <c r="D68" s="541">
        <v>21.6</v>
      </c>
      <c r="E68" s="542">
        <v>0</v>
      </c>
    </row>
    <row r="69" spans="1:5" ht="15.95" customHeight="1" thickBot="1">
      <c r="A69" s="537" t="s">
        <v>226</v>
      </c>
      <c r="B69" s="538" t="s">
        <v>282</v>
      </c>
      <c r="C69" s="539" t="s">
        <v>387</v>
      </c>
      <c r="D69" s="541">
        <f>100-D66-D67-D68</f>
        <v>31.213983509999998</v>
      </c>
      <c r="E69" s="536"/>
    </row>
    <row r="70" spans="1:5" ht="15.95" customHeight="1" thickBot="1">
      <c r="A70" s="543" t="s">
        <v>226</v>
      </c>
      <c r="B70" s="544" t="s">
        <v>251</v>
      </c>
      <c r="C70" s="545" t="s">
        <v>286</v>
      </c>
      <c r="D70" s="546">
        <v>0</v>
      </c>
      <c r="E70" s="547">
        <f>$D$70*MONTH("1. "&amp;$C$3)</f>
        <v>0</v>
      </c>
    </row>
  </sheetData>
  <sheetProtection algorithmName="SHA-384" hashValue="mbuQnP9vONA0BmMYk89KV2POAf0B65/xdznfJIJnJ9/iv4IeFIFoliHbmoTS0hmV" saltValue="0cALjiS8MojZQJOQnEFYqw==" spinCount="100000" sheet="1" objects="1" scenarios="1"/>
  <phoneticPr fontId="3" type="noConversion"/>
  <pageMargins left="0.59055118110236227" right="0.59055118110236227" top="0.59055118110236227" bottom="0.59055118110236227" header="0.31496062992125984" footer="0.31496062992125984"/>
  <pageSetup paperSize="9" scale="70" orientation="landscape" r:id="rId1"/>
  <rowBreaks count="1" manualBreakCount="1">
    <brk id="3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G49"/>
  <sheetViews>
    <sheetView showGridLines="0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baseColWidth="10" defaultColWidth="11.5703125" defaultRowHeight="14.25"/>
  <cols>
    <col min="1" max="1" width="9.7109375" style="490" customWidth="1" collapsed="1"/>
    <col min="2" max="2" width="8.7109375" style="490" customWidth="1" collapsed="1"/>
    <col min="3" max="3" width="55.7109375" style="490" customWidth="1" collapsed="1"/>
    <col min="4" max="6" width="15.7109375" style="490" customWidth="1" collapsed="1"/>
    <col min="7" max="7" width="60.7109375" style="490" customWidth="1" collapsed="1"/>
    <col min="8" max="8" width="6.5703125" style="490" customWidth="1" collapsed="1"/>
    <col min="9" max="16384" width="11.5703125" style="490" collapsed="1"/>
  </cols>
  <sheetData>
    <row r="1" spans="1:7" ht="22.5" customHeight="1">
      <c r="A1" s="548" t="s">
        <v>316</v>
      </c>
      <c r="F1" s="549">
        <v>45446</v>
      </c>
    </row>
    <row r="2" spans="1:7" ht="15">
      <c r="A2" s="550"/>
      <c r="B2" s="551" t="s">
        <v>184</v>
      </c>
      <c r="C2" s="552" t="str">
        <f>'Werteliste-BIENE'!$C$2</f>
        <v>Berlin</v>
      </c>
      <c r="G2" s="553"/>
    </row>
    <row r="3" spans="1:7" ht="15">
      <c r="A3" s="554"/>
      <c r="B3" s="555" t="s">
        <v>185</v>
      </c>
      <c r="C3" s="556" t="str">
        <f>'Werteliste-BIENE'!$C$3</f>
        <v>Mai</v>
      </c>
      <c r="G3" s="557" t="s">
        <v>388</v>
      </c>
    </row>
    <row r="4" spans="1:7" ht="15">
      <c r="A4" s="558"/>
      <c r="B4" s="559" t="s">
        <v>186</v>
      </c>
      <c r="C4" s="560" t="str">
        <f>'Werteliste-BIENE'!$C$4</f>
        <v>2024</v>
      </c>
      <c r="G4" s="553"/>
    </row>
    <row r="5" spans="1:7" ht="15" thickBot="1">
      <c r="A5" s="482"/>
      <c r="B5" s="482"/>
      <c r="C5" s="561"/>
      <c r="D5" s="562"/>
      <c r="E5" s="482"/>
      <c r="F5" s="482"/>
      <c r="G5" s="563"/>
    </row>
    <row r="6" spans="1:7" ht="30.75" thickBot="1">
      <c r="A6" s="564"/>
      <c r="B6" s="497" t="s">
        <v>7</v>
      </c>
      <c r="C6" s="497" t="s">
        <v>199</v>
      </c>
      <c r="D6" s="565" t="s">
        <v>259</v>
      </c>
      <c r="E6" s="566" t="s">
        <v>200</v>
      </c>
      <c r="F6" s="567" t="s">
        <v>201</v>
      </c>
      <c r="G6" s="497" t="s">
        <v>221</v>
      </c>
    </row>
    <row r="7" spans="1:7" ht="17.45" customHeight="1">
      <c r="A7" s="568" t="s">
        <v>215</v>
      </c>
      <c r="B7" s="569" t="s">
        <v>17</v>
      </c>
      <c r="C7" s="570" t="s">
        <v>321</v>
      </c>
      <c r="D7" s="571"/>
      <c r="E7" s="572"/>
      <c r="F7" s="573"/>
      <c r="G7" s="574" t="s">
        <v>295</v>
      </c>
    </row>
    <row r="8" spans="1:7" ht="17.45" customHeight="1">
      <c r="A8" s="568" t="s">
        <v>215</v>
      </c>
      <c r="B8" s="569" t="s">
        <v>21</v>
      </c>
      <c r="C8" s="570" t="s">
        <v>328</v>
      </c>
      <c r="D8" s="571"/>
      <c r="E8" s="572"/>
      <c r="F8" s="573"/>
      <c r="G8" s="574" t="s">
        <v>327</v>
      </c>
    </row>
    <row r="9" spans="1:7" ht="17.45" customHeight="1">
      <c r="A9" s="568" t="s">
        <v>215</v>
      </c>
      <c r="B9" s="569" t="s">
        <v>23</v>
      </c>
      <c r="C9" s="570" t="s">
        <v>204</v>
      </c>
      <c r="D9" s="571"/>
      <c r="E9" s="572">
        <v>-82790762.650000006</v>
      </c>
      <c r="F9" s="573">
        <v>-334293141.64999998</v>
      </c>
      <c r="G9" s="574" t="s">
        <v>330</v>
      </c>
    </row>
    <row r="10" spans="1:7" ht="17.45" customHeight="1">
      <c r="A10" s="568" t="s">
        <v>215</v>
      </c>
      <c r="B10" s="569" t="s">
        <v>25</v>
      </c>
      <c r="C10" s="570" t="s">
        <v>205</v>
      </c>
      <c r="D10" s="571"/>
      <c r="E10" s="572">
        <v>-23718492.68</v>
      </c>
      <c r="F10" s="573">
        <v>-21973574.030000001</v>
      </c>
      <c r="G10" s="574" t="s">
        <v>330</v>
      </c>
    </row>
    <row r="11" spans="1:7" ht="17.45" customHeight="1">
      <c r="A11" s="568" t="s">
        <v>215</v>
      </c>
      <c r="B11" s="569" t="s">
        <v>26</v>
      </c>
      <c r="C11" s="570" t="s">
        <v>206</v>
      </c>
      <c r="D11" s="571"/>
      <c r="E11" s="572">
        <v>524797.44999999995</v>
      </c>
      <c r="F11" s="573">
        <v>2604032.0599999996</v>
      </c>
      <c r="G11" s="574" t="s">
        <v>331</v>
      </c>
    </row>
    <row r="12" spans="1:7" ht="17.45" customHeight="1">
      <c r="A12" s="568" t="s">
        <v>215</v>
      </c>
      <c r="B12" s="569" t="s">
        <v>260</v>
      </c>
      <c r="C12" s="570" t="s">
        <v>213</v>
      </c>
      <c r="D12" s="571"/>
      <c r="E12" s="572"/>
      <c r="F12" s="573"/>
      <c r="G12" s="574" t="s">
        <v>331</v>
      </c>
    </row>
    <row r="13" spans="1:7" ht="17.45" customHeight="1">
      <c r="A13" s="575" t="s">
        <v>215</v>
      </c>
      <c r="B13" s="576" t="s">
        <v>30</v>
      </c>
      <c r="C13" s="577" t="s">
        <v>207</v>
      </c>
      <c r="D13" s="578"/>
      <c r="E13" s="579">
        <v>0</v>
      </c>
      <c r="F13" s="580">
        <v>-285332812.21974999</v>
      </c>
      <c r="G13" s="581" t="s">
        <v>333</v>
      </c>
    </row>
    <row r="14" spans="1:7" ht="17.45" customHeight="1">
      <c r="A14" s="568" t="s">
        <v>216</v>
      </c>
      <c r="B14" s="569" t="s">
        <v>46</v>
      </c>
      <c r="C14" s="570" t="s">
        <v>343</v>
      </c>
      <c r="D14" s="571"/>
      <c r="E14" s="572">
        <v>120359.6</v>
      </c>
      <c r="F14" s="573">
        <v>837081.86</v>
      </c>
      <c r="G14" s="574" t="s">
        <v>332</v>
      </c>
    </row>
    <row r="15" spans="1:7" ht="17.45" customHeight="1">
      <c r="A15" s="568" t="s">
        <v>216</v>
      </c>
      <c r="B15" s="569" t="s">
        <v>47</v>
      </c>
      <c r="C15" s="570" t="s">
        <v>213</v>
      </c>
      <c r="D15" s="571"/>
      <c r="E15" s="572">
        <v>0</v>
      </c>
      <c r="F15" s="573">
        <v>0</v>
      </c>
      <c r="G15" s="574" t="s">
        <v>332</v>
      </c>
    </row>
    <row r="16" spans="1:7" ht="17.45" customHeight="1">
      <c r="A16" s="568" t="s">
        <v>216</v>
      </c>
      <c r="B16" s="569" t="s">
        <v>50</v>
      </c>
      <c r="C16" s="570" t="s">
        <v>369</v>
      </c>
      <c r="D16" s="571"/>
      <c r="E16" s="572">
        <v>0</v>
      </c>
      <c r="F16" s="573">
        <v>4436.1499999999996</v>
      </c>
      <c r="G16" s="574" t="s">
        <v>331</v>
      </c>
    </row>
    <row r="17" spans="1:7" ht="17.45" customHeight="1">
      <c r="A17" s="575" t="s">
        <v>216</v>
      </c>
      <c r="B17" s="576" t="s">
        <v>51</v>
      </c>
      <c r="C17" s="577" t="s">
        <v>214</v>
      </c>
      <c r="D17" s="578"/>
      <c r="E17" s="579">
        <v>0</v>
      </c>
      <c r="F17" s="580">
        <v>0</v>
      </c>
      <c r="G17" s="581" t="s">
        <v>330</v>
      </c>
    </row>
    <row r="18" spans="1:7" ht="17.45" customHeight="1">
      <c r="A18" s="568" t="s">
        <v>217</v>
      </c>
      <c r="B18" s="569" t="s">
        <v>60</v>
      </c>
      <c r="C18" s="570" t="s">
        <v>377</v>
      </c>
      <c r="D18" s="571"/>
      <c r="E18" s="572">
        <v>3720596.0249999999</v>
      </c>
      <c r="F18" s="573">
        <v>15363784.084999999</v>
      </c>
      <c r="G18" s="574" t="s">
        <v>331</v>
      </c>
    </row>
    <row r="19" spans="1:7" ht="17.45" customHeight="1">
      <c r="A19" s="575" t="s">
        <v>217</v>
      </c>
      <c r="B19" s="576" t="s">
        <v>61</v>
      </c>
      <c r="C19" s="577" t="s">
        <v>220</v>
      </c>
      <c r="D19" s="578"/>
      <c r="E19" s="579">
        <v>-1240633.48</v>
      </c>
      <c r="F19" s="580">
        <v>-4691841.7</v>
      </c>
      <c r="G19" s="581" t="s">
        <v>330</v>
      </c>
    </row>
    <row r="20" spans="1:7" ht="17.45" customHeight="1">
      <c r="A20" s="575" t="s">
        <v>218</v>
      </c>
      <c r="B20" s="576" t="s">
        <v>70</v>
      </c>
      <c r="C20" s="577" t="s">
        <v>222</v>
      </c>
      <c r="D20" s="578"/>
      <c r="E20" s="579">
        <v>0</v>
      </c>
      <c r="F20" s="580">
        <v>-13919325.011525534</v>
      </c>
      <c r="G20" s="581" t="s">
        <v>333</v>
      </c>
    </row>
    <row r="21" spans="1:7" ht="17.45" customHeight="1">
      <c r="A21" s="568" t="s">
        <v>219</v>
      </c>
      <c r="B21" s="569" t="s">
        <v>82</v>
      </c>
      <c r="C21" s="570" t="s">
        <v>369</v>
      </c>
      <c r="D21" s="571"/>
      <c r="E21" s="572">
        <v>0</v>
      </c>
      <c r="F21" s="573">
        <v>0</v>
      </c>
      <c r="G21" s="574" t="s">
        <v>331</v>
      </c>
    </row>
    <row r="22" spans="1:7" ht="17.45" customHeight="1">
      <c r="A22" s="568" t="s">
        <v>219</v>
      </c>
      <c r="B22" s="569" t="s">
        <v>83</v>
      </c>
      <c r="C22" s="570" t="s">
        <v>225</v>
      </c>
      <c r="D22" s="571"/>
      <c r="E22" s="572">
        <v>0</v>
      </c>
      <c r="F22" s="573">
        <v>0</v>
      </c>
      <c r="G22" s="574" t="s">
        <v>330</v>
      </c>
    </row>
    <row r="23" spans="1:7" ht="17.45" customHeight="1">
      <c r="A23" s="575" t="s">
        <v>219</v>
      </c>
      <c r="B23" s="576" t="s">
        <v>87</v>
      </c>
      <c r="C23" s="577" t="s">
        <v>228</v>
      </c>
      <c r="D23" s="578"/>
      <c r="E23" s="579">
        <v>0</v>
      </c>
      <c r="F23" s="580">
        <v>-25593087</v>
      </c>
      <c r="G23" s="581" t="s">
        <v>333</v>
      </c>
    </row>
    <row r="24" spans="1:7" ht="28.5" customHeight="1">
      <c r="A24" s="582" t="s">
        <v>226</v>
      </c>
      <c r="B24" s="583" t="s">
        <v>252</v>
      </c>
      <c r="C24" s="584" t="s">
        <v>289</v>
      </c>
      <c r="D24" s="585"/>
      <c r="E24" s="586">
        <v>0</v>
      </c>
      <c r="F24" s="587">
        <v>20909548.449999999</v>
      </c>
      <c r="G24" s="588" t="s">
        <v>291</v>
      </c>
    </row>
    <row r="25" spans="1:7" ht="17.45" customHeight="1">
      <c r="A25" s="568" t="s">
        <v>226</v>
      </c>
      <c r="B25" s="569" t="s">
        <v>253</v>
      </c>
      <c r="C25" s="570" t="s">
        <v>349</v>
      </c>
      <c r="D25" s="571"/>
      <c r="E25" s="572">
        <v>38450378.494646057</v>
      </c>
      <c r="F25" s="573">
        <v>192251892.4732303</v>
      </c>
      <c r="G25" s="589" t="s">
        <v>334</v>
      </c>
    </row>
    <row r="26" spans="1:7" ht="17.45" customHeight="1">
      <c r="A26" s="568" t="s">
        <v>226</v>
      </c>
      <c r="B26" s="569" t="s">
        <v>287</v>
      </c>
      <c r="C26" s="570" t="s">
        <v>292</v>
      </c>
      <c r="D26" s="571"/>
      <c r="E26" s="572">
        <v>122463187.37455799</v>
      </c>
      <c r="F26" s="573">
        <v>617966601.75872552</v>
      </c>
      <c r="G26" s="589" t="s">
        <v>293</v>
      </c>
    </row>
    <row r="27" spans="1:7" ht="17.45" customHeight="1">
      <c r="A27" s="568" t="s">
        <v>226</v>
      </c>
      <c r="B27" s="569" t="s">
        <v>254</v>
      </c>
      <c r="C27" s="570" t="s">
        <v>350</v>
      </c>
      <c r="D27" s="571"/>
      <c r="E27" s="572">
        <v>8404506.5999999996</v>
      </c>
      <c r="F27" s="573">
        <v>42022533</v>
      </c>
      <c r="G27" s="589" t="s">
        <v>334</v>
      </c>
    </row>
    <row r="28" spans="1:7" ht="17.45" customHeight="1">
      <c r="A28" s="575" t="s">
        <v>226</v>
      </c>
      <c r="B28" s="576" t="s">
        <v>288</v>
      </c>
      <c r="C28" s="577" t="s">
        <v>290</v>
      </c>
      <c r="D28" s="578"/>
      <c r="E28" s="579">
        <v>2802968.2152881902</v>
      </c>
      <c r="F28" s="580">
        <v>10386015.263057681</v>
      </c>
      <c r="G28" s="590" t="s">
        <v>294</v>
      </c>
    </row>
    <row r="29" spans="1:7" ht="17.45" customHeight="1">
      <c r="A29" s="568" t="s">
        <v>229</v>
      </c>
      <c r="B29" s="569" t="s">
        <v>268</v>
      </c>
      <c r="C29" s="570" t="s">
        <v>319</v>
      </c>
      <c r="D29" s="571"/>
      <c r="E29" s="572">
        <v>60898264.240000002</v>
      </c>
      <c r="F29" s="573">
        <v>71040744.049999997</v>
      </c>
      <c r="G29" s="589" t="s">
        <v>304</v>
      </c>
    </row>
    <row r="30" spans="1:7" ht="17.45" customHeight="1">
      <c r="A30" s="568" t="s">
        <v>229</v>
      </c>
      <c r="B30" s="569" t="s">
        <v>301</v>
      </c>
      <c r="C30" s="570" t="s">
        <v>230</v>
      </c>
      <c r="D30" s="571"/>
      <c r="E30" s="572">
        <v>25229280.899999999</v>
      </c>
      <c r="F30" s="573">
        <v>29431165.390000001</v>
      </c>
      <c r="G30" s="589" t="s">
        <v>304</v>
      </c>
    </row>
    <row r="31" spans="1:7" ht="17.45" customHeight="1">
      <c r="A31" s="575" t="s">
        <v>229</v>
      </c>
      <c r="B31" s="576" t="s">
        <v>302</v>
      </c>
      <c r="C31" s="577" t="s">
        <v>231</v>
      </c>
      <c r="D31" s="578"/>
      <c r="E31" s="579">
        <v>35668983.340000004</v>
      </c>
      <c r="F31" s="580">
        <v>41609578.660000004</v>
      </c>
      <c r="G31" s="590" t="s">
        <v>304</v>
      </c>
    </row>
    <row r="32" spans="1:7" ht="17.45" customHeight="1">
      <c r="A32" s="568" t="s">
        <v>229</v>
      </c>
      <c r="B32" s="569" t="s">
        <v>181</v>
      </c>
      <c r="C32" s="570" t="s">
        <v>192</v>
      </c>
      <c r="D32" s="571"/>
      <c r="E32" s="572"/>
      <c r="F32" s="573"/>
      <c r="G32" s="589" t="s">
        <v>304</v>
      </c>
    </row>
    <row r="33" spans="1:7" ht="17.45" customHeight="1">
      <c r="A33" s="575" t="s">
        <v>229</v>
      </c>
      <c r="B33" s="576" t="s">
        <v>182</v>
      </c>
      <c r="C33" s="577" t="s">
        <v>193</v>
      </c>
      <c r="D33" s="578"/>
      <c r="E33" s="579"/>
      <c r="F33" s="580"/>
      <c r="G33" s="590" t="s">
        <v>304</v>
      </c>
    </row>
    <row r="34" spans="1:7" ht="17.45" customHeight="1">
      <c r="A34" s="568" t="s">
        <v>325</v>
      </c>
      <c r="B34" s="569" t="s">
        <v>110</v>
      </c>
      <c r="C34" s="570" t="s">
        <v>326</v>
      </c>
      <c r="D34" s="571"/>
      <c r="E34" s="572"/>
      <c r="F34" s="573"/>
      <c r="G34" s="589" t="s">
        <v>304</v>
      </c>
    </row>
    <row r="35" spans="1:7" s="591" customFormat="1" ht="17.45" customHeight="1">
      <c r="A35" s="568" t="s">
        <v>269</v>
      </c>
      <c r="B35" s="569" t="s">
        <v>113</v>
      </c>
      <c r="C35" s="570" t="s">
        <v>322</v>
      </c>
      <c r="D35" s="571"/>
      <c r="E35" s="572"/>
      <c r="F35" s="573"/>
      <c r="G35" s="589" t="s">
        <v>299</v>
      </c>
    </row>
    <row r="36" spans="1:7" s="591" customFormat="1" ht="17.45" customHeight="1">
      <c r="A36" s="568" t="s">
        <v>270</v>
      </c>
      <c r="B36" s="569" t="s">
        <v>374</v>
      </c>
      <c r="C36" s="570" t="s">
        <v>323</v>
      </c>
      <c r="D36" s="571"/>
      <c r="E36" s="572">
        <v>189185.66</v>
      </c>
      <c r="F36" s="573">
        <v>782948.1</v>
      </c>
      <c r="G36" s="589" t="s">
        <v>298</v>
      </c>
    </row>
    <row r="37" spans="1:7" s="591" customFormat="1" ht="17.45" customHeight="1">
      <c r="A37" s="568" t="s">
        <v>270</v>
      </c>
      <c r="B37" s="569" t="s">
        <v>372</v>
      </c>
      <c r="C37" s="570" t="s">
        <v>398</v>
      </c>
      <c r="D37" s="571"/>
      <c r="E37" s="572"/>
      <c r="F37" s="573"/>
      <c r="G37" s="589" t="s">
        <v>394</v>
      </c>
    </row>
    <row r="38" spans="1:7" s="591" customFormat="1" ht="16.899999999999999" customHeight="1">
      <c r="A38" s="568" t="s">
        <v>270</v>
      </c>
      <c r="B38" s="569" t="s">
        <v>393</v>
      </c>
      <c r="C38" s="570" t="s">
        <v>373</v>
      </c>
      <c r="D38" s="571"/>
      <c r="E38" s="572">
        <v>0</v>
      </c>
      <c r="F38" s="573">
        <v>28584.48</v>
      </c>
      <c r="G38" s="589" t="s">
        <v>335</v>
      </c>
    </row>
    <row r="39" spans="1:7" s="591" customFormat="1" ht="17.45" customHeight="1">
      <c r="A39" s="568" t="s">
        <v>232</v>
      </c>
      <c r="B39" s="569" t="s">
        <v>127</v>
      </c>
      <c r="C39" s="570" t="s">
        <v>352</v>
      </c>
      <c r="D39" s="571"/>
      <c r="E39" s="572">
        <v>0</v>
      </c>
      <c r="F39" s="573">
        <v>3419222.06</v>
      </c>
      <c r="G39" s="589" t="s">
        <v>335</v>
      </c>
    </row>
    <row r="40" spans="1:7" s="591" customFormat="1" ht="17.45" customHeight="1">
      <c r="A40" s="568" t="s">
        <v>232</v>
      </c>
      <c r="B40" s="569" t="s">
        <v>356</v>
      </c>
      <c r="C40" s="570" t="s">
        <v>357</v>
      </c>
      <c r="D40" s="571"/>
      <c r="E40" s="572">
        <v>0</v>
      </c>
      <c r="F40" s="573">
        <v>234691.46</v>
      </c>
      <c r="G40" s="589" t="s">
        <v>335</v>
      </c>
    </row>
    <row r="41" spans="1:7" s="591" customFormat="1" ht="17.45" customHeight="1">
      <c r="A41" s="568" t="s">
        <v>232</v>
      </c>
      <c r="B41" s="569" t="s">
        <v>362</v>
      </c>
      <c r="C41" s="570" t="s">
        <v>363</v>
      </c>
      <c r="D41" s="571"/>
      <c r="E41" s="572">
        <v>0</v>
      </c>
      <c r="F41" s="573">
        <v>623368.85</v>
      </c>
      <c r="G41" s="589" t="s">
        <v>335</v>
      </c>
    </row>
    <row r="42" spans="1:7" ht="17.45" customHeight="1">
      <c r="A42" s="568" t="s">
        <v>232</v>
      </c>
      <c r="B42" s="592" t="s">
        <v>194</v>
      </c>
      <c r="C42" s="570" t="s">
        <v>234</v>
      </c>
      <c r="D42" s="571"/>
      <c r="E42" s="572">
        <v>1472733.92</v>
      </c>
      <c r="F42" s="573">
        <v>14373230.209999999</v>
      </c>
      <c r="G42" s="574" t="s">
        <v>336</v>
      </c>
    </row>
    <row r="43" spans="1:7" ht="17.45" customHeight="1">
      <c r="A43" s="568" t="s">
        <v>232</v>
      </c>
      <c r="B43" s="569" t="s">
        <v>195</v>
      </c>
      <c r="C43" s="570" t="s">
        <v>235</v>
      </c>
      <c r="D43" s="571"/>
      <c r="E43" s="572">
        <v>251524.54</v>
      </c>
      <c r="F43" s="573">
        <v>251524.54</v>
      </c>
      <c r="G43" s="574" t="s">
        <v>336</v>
      </c>
    </row>
    <row r="44" spans="1:7" ht="17.45" customHeight="1">
      <c r="A44" s="568" t="s">
        <v>232</v>
      </c>
      <c r="B44" s="592" t="s">
        <v>131</v>
      </c>
      <c r="C44" s="570" t="s">
        <v>132</v>
      </c>
      <c r="D44" s="571"/>
      <c r="E44" s="572">
        <v>1158682.97</v>
      </c>
      <c r="F44" s="573">
        <v>4775599.83</v>
      </c>
      <c r="G44" s="574" t="s">
        <v>336</v>
      </c>
    </row>
    <row r="45" spans="1:7" s="591" customFormat="1" ht="17.45" customHeight="1">
      <c r="A45" s="575" t="s">
        <v>232</v>
      </c>
      <c r="B45" s="593" t="s">
        <v>391</v>
      </c>
      <c r="C45" s="577" t="s">
        <v>390</v>
      </c>
      <c r="D45" s="578"/>
      <c r="E45" s="579"/>
      <c r="F45" s="580"/>
      <c r="G45" s="581" t="s">
        <v>336</v>
      </c>
    </row>
    <row r="46" spans="1:7" ht="17.45" customHeight="1">
      <c r="A46" s="568" t="s">
        <v>378</v>
      </c>
      <c r="B46" s="569" t="s">
        <v>149</v>
      </c>
      <c r="C46" s="570" t="s">
        <v>324</v>
      </c>
      <c r="D46" s="571"/>
      <c r="E46" s="572"/>
      <c r="F46" s="573"/>
      <c r="G46" s="589" t="s">
        <v>300</v>
      </c>
    </row>
    <row r="47" spans="1:7" ht="17.45" customHeight="1">
      <c r="A47" s="568" t="s">
        <v>378</v>
      </c>
      <c r="B47" s="569" t="s">
        <v>152</v>
      </c>
      <c r="C47" s="570" t="s">
        <v>153</v>
      </c>
      <c r="D47" s="571"/>
      <c r="E47" s="572"/>
      <c r="F47" s="573"/>
      <c r="G47" s="574" t="s">
        <v>336</v>
      </c>
    </row>
    <row r="48" spans="1:7" ht="17.45" customHeight="1">
      <c r="A48" s="568" t="s">
        <v>378</v>
      </c>
      <c r="B48" s="569" t="s">
        <v>155</v>
      </c>
      <c r="C48" s="570" t="s">
        <v>156</v>
      </c>
      <c r="D48" s="571"/>
      <c r="E48" s="572"/>
      <c r="F48" s="573"/>
      <c r="G48" s="589" t="s">
        <v>304</v>
      </c>
    </row>
    <row r="49" spans="1:7" ht="17.45" customHeight="1" thickBot="1">
      <c r="A49" s="594" t="s">
        <v>257</v>
      </c>
      <c r="B49" s="595" t="s">
        <v>267</v>
      </c>
      <c r="C49" s="596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49" s="597"/>
      <c r="E49" s="598"/>
      <c r="F49" s="599"/>
      <c r="G49" s="600" t="s">
        <v>337</v>
      </c>
    </row>
  </sheetData>
  <sheetProtection algorithmName="SHA-384" hashValue="WTDW384Vg1sXvsJHpFaaSu9UaMRrmEMoYfj4krhD8iC+DRGmBUUXvpZaJnshr9WH" saltValue="KZoe20XdjrvDsHFZknZ3eQ==" spinCount="100000" sheet="1" objects="1" scenarios="1"/>
  <phoneticPr fontId="3" type="noConversion"/>
  <pageMargins left="0.59055118110236227" right="0.59055118110236227" top="0.59055118110236227" bottom="0.59055118110236227" header="0" footer="0"/>
  <pageSetup paperSize="9" scale="7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  <vt:lpstr>'Werteliste-manuell'!Drucktitel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Wixforth</dc:creator>
  <cp:keywords>BIENE-Kassenabschluss Version: 23.2.0.0</cp:keywords>
  <cp:lastModifiedBy>Aßmann, Sandra</cp:lastModifiedBy>
  <cp:lastPrinted>2024-06-03T04:08:58Z</cp:lastPrinted>
  <dcterms:created xsi:type="dcterms:W3CDTF">2019-08-21T09:16:07Z</dcterms:created>
  <dcterms:modified xsi:type="dcterms:W3CDTF">2024-06-06T07:44:16Z</dcterms:modified>
  <cp:contentStatus>220215</cp:contentStatus>
</cp:coreProperties>
</file>