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6\D2-BIENE\"/>
    </mc:Choice>
  </mc:AlternateContent>
  <xr:revisionPtr revIDLastSave="0" documentId="8_{CE720F58-0E11-482C-A73E-940217CC5B09}" xr6:coauthVersionLast="47" xr6:coauthVersionMax="47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-120" yWindow="-120" windowWidth="29040" windowHeight="1764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<sst xmlns="http://schemas.openxmlformats.org/spreadsheetml/2006/main" count="720" uniqueCount="411">
  <si>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</si>
  <si>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</si>
  <si>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</si>
  <si>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</si>
  <si>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</si>
  <si>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</si>
  <si>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</si>
  <si>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</si>
  <si>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</si>
  <si>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</si>
  <si>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</si>
  <si>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</si>
  <si>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</si>
  <si>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</si>
  <si>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</si>
  <si>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</si>
  <si>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</si>
  <si>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</si>
  <si>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</si>
  <si>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</si>
  <si>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</si>
  <si>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</si>
  <si>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</si>
  <si>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</si>
  <si>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</si>
  <si>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</si>
  <si>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</si>
  <si>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</si>
  <si>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</si>
  <si>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</si>
  <si>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</si>
  <si>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</si>
  <si>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</si>
  <si>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</si>
  <si>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</si>
  <si>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</si>
  <si>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</si>
  <si>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</si>
  <si>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</si>
  <si>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</si>
  <si>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</si>
  <si>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</si>
  <si>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</si>
  <si>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</si>
  <si>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</si>
  <si>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</si>
  <si>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</si>
  <si>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</si>
  <si>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</si>
  <si>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</si>
  <si>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</si>
  <si>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</si>
  <si>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</si>
  <si>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</si>
  <si>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</si>
  <si>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</si>
  <si>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</si>
  <si>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</si>
  <si>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</si>
  <si>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</si>
  <si>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</si>
  <si>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</si>
  <si>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</si>
  <si>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</si>
  <si>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</si>
  <si>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</si>
  <si>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</si>
  <si>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</si>
  <si>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</si>
  <si>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</si>
  <si>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</si>
  <si>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</si>
  <si>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</si>
  <si>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</si>
  <si>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</si>
  <si>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</si>
  <si>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</si>
  <si>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</si>
  <si>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</si>
  <si>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</si>
  <si>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</si>
  <si>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</si>
  <si>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</si>
  <si>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</si>
  <si>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</si>
  <si>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</si>
  <si>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</si>
  <si>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</si>
  <si>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</si>
  <si>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</si>
  <si>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</si>
  <si>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</si>
  <si>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</si>
  <si>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</si>
  <si>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</si>
  <si>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</si>
  <si>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</si>
  <si>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</si>
  <si>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</si>
  <si>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</si>
  <si>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</si>
  <si>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</si>
  <si>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</si>
  <si>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</si>
  <si>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</si>
  <si>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</si>
  <si>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</si>
  <si>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</si>
  <si>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</si>
  <si>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</si>
  <si>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</si>
  <si>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</si>
  <si>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</si>
  <si>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</si>
  <si>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</si>
  <si>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</si>
  <si>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</si>
  <si>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</si>
  <si>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</si>
  <si>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</si>
  <si>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</si>
  <si>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</si>
  <si>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</si>
  <si>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</si>
  <si>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</si>
  <si>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</si>
  <si>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</si>
  <si>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</si>
  <si>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</si>
  <si>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</si>
  <si>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</si>
  <si>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</si>
  <si>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</si>
  <si>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</si>
  <si>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</si>
  <si>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</si>
  <si>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</si>
  <si>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</si>
  <si>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</si>
  <si>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</si>
  <si>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</si>
  <si>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</si>
  <si>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</si>
  <si>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</si>
  <si>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</si>
  <si>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</si>
  <si>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</si>
  <si>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</si>
  <si>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</si>
  <si>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</si>
  <si>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</si>
  <si>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</si>
  <si>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</si>
  <si>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</si>
  <si>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</si>
  <si>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</si>
  <si>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</si>
  <si>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</si>
  <si>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</si>
  <si>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</si>
  <si>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</si>
  <si>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</si>
  <si>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</si>
  <si>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</si>
  <si>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</si>
  <si>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</si>
  <si>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</si>
  <si>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</si>
  <si>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</si>
  <si>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</si>
  <si>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</si>
  <si>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</si>
  <si>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</si>
  <si>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</si>
  <si>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</si>
  <si>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</si>
  <si>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</si>
  <si>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</si>
  <si>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</si>
  <si>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</si>
  <si>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</si>
  <si>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</si>
  <si>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</si>
  <si>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</si>
  <si>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</si>
  <si>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</si>
  <si>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</si>
  <si>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</si>
  <si>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</si>
  <si>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</si>
  <si>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</si>
  <si>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</si>
  <si>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</si>
  <si>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</si>
  <si>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</si>
  <si>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</si>
  <si>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</si>
  <si>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</si>
  <si>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</si>
  <si>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</si>
  <si>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</si>
  <si>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</si>
  <si>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</si>
  <si>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</si>
  <si>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</si>
  <si>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</si>
  <si>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</si>
  <si>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</si>
  <si>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</si>
  <si>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</si>
  <si>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</si>
  <si>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</si>
  <si>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</si>
  <si>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</si>
  <si>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</si>
  <si>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</si>
  <si>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</si>
  <si>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</si>
  <si>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</si>
  <si>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</si>
  <si>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</si>
  <si>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</si>
  <si>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</si>
  <si>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</si>
  <si>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</si>
  <si>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</si>
  <si>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</si>
  <si>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</si>
  <si>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</si>
  <si>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</si>
  <si>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</si>
  <si>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</si>
  <si>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</si>
  <si>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</si>
  <si>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</si>
  <si>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</si>
  <si>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</si>
  <si>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</si>
  <si>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</si>
  <si>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</si>
  <si>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</si>
  <si>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</si>
  <si>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</si>
  <si>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</si>
  <si>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</si>
  <si>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</si>
  <si>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</si>
  <si>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</si>
  <si>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</si>
  <si>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</si>
  <si>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</si>
  <si>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</si>
  <si>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</si>
  <si>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</si>
  <si>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</si>
  <si>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</si>
  <si>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</si>
  <si>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</si>
  <si>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</si>
  <si>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</si>
  <si>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</si>
  <si>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</si>
  <si>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</si>
  <si>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</si>
  <si>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</si>
  <si>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</si>
  <si>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</si>
  <si>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</si>
  <si>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</si>
  <si>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</si>
  <si>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</si>
  <si>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</si>
  <si>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</si>
  <si>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</si>
  <si>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</si>
  <si>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</si>
  <si>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</si>
  <si>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</si>
  <si>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</si>
  <si>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</si>
  <si>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</si>
  <si>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</si>
  <si>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</si>
  <si>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</si>
  <si>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</si>
  <si>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</si>
  <si>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</si>
  <si>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</si>
  <si>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</si>
  <si>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</si>
  <si>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</si>
  <si>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</si>
  <si>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</si>
  <si>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</si>
  <si>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</si>
  <si>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</si>
  <si>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</si>
  <si>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</si>
  <si>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</si>
  <si>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</si>
  <si>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</si>
  <si>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</si>
  <si>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</si>
  <si>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</si>
  <si>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</si>
  <si>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</si>
  <si>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</si>
  <si>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</si>
  <si>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</si>
  <si>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</si>
  <si>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</si>
  <si>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</si>
  <si>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</si>
  <si>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</si>
  <si>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</si>
  <si>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</si>
  <si>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</si>
  <si>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</si>
  <si>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</si>
  <si>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</si>
  <si>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</si>
  <si>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</si>
  <si>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</si>
  <si>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</si>
  <si>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</si>
  <si>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</si>
  <si>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</si>
  <si>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</si>
  <si>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</si>
  <si>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</si>
  <si>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</si>
  <si>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</si>
  <si>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</si>
  <si>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</si>
  <si>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</si>
  <si>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</si>
  <si>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</si>
  <si>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</si>
  <si>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</si>
  <si>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</si>
  <si>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</si>
  <si>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</si>
  <si>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</si>
  <si>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</si>
  <si>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</si>
  <si>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</si>
  <si>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</si>
  <si>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</si>
  <si>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</si>
  <si>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</si>
  <si>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</si>
  <si>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</si>
  <si>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</si>
  <si>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</si>
  <si>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</si>
  <si>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</si>
  <si>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</si>
  <si>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</si>
  <si>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</si>
  <si>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</si>
  <si>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</si>
  <si>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</si>
  <si>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</si>
  <si>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</si>
  <si>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</si>
  <si>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</si>
  <si>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</si>
  <si>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</si>
  <si>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</si>
  <si>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</si>
  <si>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</si>
  <si>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</si>
  <si>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</si>
  <si>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</si>
  <si>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</si>
  <si>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</si>
  <si>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</si>
  <si>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</si>
  <si>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</si>
  <si>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</si>
  <si>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</si>
  <si>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</si>
  <si>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</si>
  <si>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</si>
  <si>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</si>
  <si>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</si>
  <si>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</si>
  <si>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</si>
  <si>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</si>
  <si>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</si>
  <si>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</si>
  <si>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</si>
  <si>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</si>
  <si>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</si>
  <si>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</si>
  <si>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</si>
  <si>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</si>
  <si>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</si>
  <si>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</si>
  <si>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</si>
  <si>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</si>
  <si>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</si>
  <si>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</si>
  <si>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</si>
  <si>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</si>
  <si>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</si>
  <si>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</si>
  <si>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</si>
  <si>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</si>
  <si>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Mai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</si>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</sst>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8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5" fontId="4" fillId="2" borderId="26" xfId="0" applyNumberFormat="1" applyFont="1" applyFill="1" applyBorder="1" applyAlignment="1">
      <alignment vertical="center"/>
    </xf>
    <xf numFmtId="165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6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6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6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6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6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6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6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6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6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6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6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6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6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8" fontId="19" fillId="0" borderId="0" xfId="0" applyNumberFormat="1" applyFont="1" applyAlignment="1">
      <alignment horizontal="right" vertical="top" indent="1"/>
    </xf>
    <xf numFmtId="168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5" fontId="28" fillId="2" borderId="27" xfId="0" applyNumberFormat="1" applyFont="1" applyFill="1" applyBorder="1" applyAlignment="1">
      <alignment vertical="center"/>
    </xf>
    <xf numFmtId="165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6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6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7" fontId="5" fillId="0" borderId="120" xfId="0" applyNumberFormat="1" applyFont="1" applyBorder="1" applyAlignment="1">
      <alignment vertical="center"/>
    </xf>
    <xf numFmtId="167" fontId="5" fillId="0" borderId="123" xfId="0" applyNumberFormat="1" applyFont="1" applyBorder="1" applyAlignment="1">
      <alignment vertical="center"/>
    </xf>
    <xf numFmtId="169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46174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Mai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2026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Mai</v>
      </c>
      <c r="E12" s="42" t="s">
        <v>199</v>
      </c>
      <c r="F12" s="43"/>
      <c r="G12" s="41" t="str">
        <f>J5</f>
        <v>Mai</v>
      </c>
      <c r="H12" s="42" t="s">
        <v>199</v>
      </c>
      <c r="I12" s="43"/>
      <c r="J12" s="41" t="str">
        <f>J5</f>
        <v>Mai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1585004481.0700002</v>
      </c>
      <c r="E16" s="209">
        <f>SUM(E17:E19)</f>
        <v>7446307820.6700001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37163.910000000003</v>
      </c>
      <c r="E17" s="216">
        <f>'Werteliste-BIENE'!E7+'Werteliste-manuell'!F7</f>
        <v>475062.96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1584967317.1600001</v>
      </c>
      <c r="E19" s="227">
        <f>'Werteliste-BIENE'!E9+'Werteliste-manuell'!F8</f>
        <v>7445832757.71</v>
      </c>
      <c r="F19" s="228"/>
      <c r="G19" s="229">
        <f>ROUND($F$15/100*D19,2)</f>
        <v>673611109.78999996</v>
      </c>
      <c r="H19" s="230">
        <f>ROUND($F$15/100*E19,2)</f>
        <v>3164478922.0300002</v>
      </c>
      <c r="I19" s="207"/>
      <c r="J19" s="231">
        <f>D19*15/100</f>
        <v>237745097.574</v>
      </c>
      <c r="K19" s="230">
        <f>E19*15/100</f>
        <v>1116874913.6564999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-199464598.19</v>
      </c>
      <c r="E20" s="218">
        <f>ROUND(H20/$F$15*100,2)</f>
        <v>-802027536.33000004</v>
      </c>
      <c r="F20" s="213"/>
      <c r="G20" s="215">
        <f>'Werteliste-manuell'!E9</f>
        <v>-84772454.230000004</v>
      </c>
      <c r="H20" s="232">
        <f>'Werteliste-manuell'!F9</f>
        <v>-340861702.94</v>
      </c>
      <c r="I20" s="220"/>
      <c r="J20" s="221">
        <f>D20*15/100</f>
        <v>-29919689.728499997</v>
      </c>
      <c r="K20" s="222">
        <f>E20*15/100</f>
        <v>-120304130.44950001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-37061358.590000004</v>
      </c>
      <c r="E21" s="218">
        <f t="shared" ref="E21:E22" si="1">ROUND(H21/$F$15*100,2)</f>
        <v>-34620965.880000003</v>
      </c>
      <c r="F21" s="213"/>
      <c r="G21" s="223">
        <f>'Werteliste-manuell'!E10</f>
        <v>-15751077.4</v>
      </c>
      <c r="H21" s="232">
        <f>'Werteliste-manuell'!F10</f>
        <v>-14713910.5</v>
      </c>
      <c r="I21" s="220"/>
      <c r="J21" s="221">
        <f>D21*15/100</f>
        <v>-5559203.7884999998</v>
      </c>
      <c r="K21" s="222">
        <f t="shared" ref="K21:K22" si="2">E21*15/100</f>
        <v>-5193144.8820000002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1412461.13</v>
      </c>
      <c r="E22" s="218">
        <f t="shared" si="1"/>
        <v>7043341.5099999998</v>
      </c>
      <c r="F22" s="213"/>
      <c r="G22" s="223">
        <f>'Werteliste-manuell'!E11</f>
        <v>600295.98</v>
      </c>
      <c r="H22" s="232">
        <f>'Werteliste-manuell'!F11</f>
        <v>2993420.14</v>
      </c>
      <c r="I22" s="220"/>
      <c r="J22" s="221">
        <f>D22*15/100</f>
        <v>211869.16949999999</v>
      </c>
      <c r="K22" s="222">
        <f t="shared" si="2"/>
        <v>1056501.2264999999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1349853821.5100002</v>
      </c>
      <c r="E24" s="234">
        <f>SUM(E19:E23)</f>
        <v>6616227597.0100002</v>
      </c>
      <c r="F24" s="213"/>
      <c r="G24" s="211">
        <f>SUM(G19:G23)</f>
        <v>573687874.13999999</v>
      </c>
      <c r="H24" s="212">
        <f>SUM(H19:H23)</f>
        <v>2811896728.73</v>
      </c>
      <c r="I24" s="235"/>
      <c r="J24" s="214">
        <f>SUM(J19:J23)</f>
        <v>202478073.22649997</v>
      </c>
      <c r="K24" s="212">
        <f>SUM(K19:K23)</f>
        <v>992434139.55149996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0</v>
      </c>
      <c r="E25" s="218">
        <f t="shared" ref="E25" si="6">ROUND(H25/$F$15*100,2)</f>
        <v>-885347766.03999996</v>
      </c>
      <c r="F25" s="213"/>
      <c r="G25" s="223">
        <f>'Werteliste-manuell'!E13</f>
        <v>0</v>
      </c>
      <c r="H25" s="232">
        <f>'Werteliste-manuell'!F13</f>
        <v>-376272800.56700003</v>
      </c>
      <c r="I25" s="220"/>
      <c r="J25" s="221">
        <f>D25*15/100</f>
        <v>0</v>
      </c>
      <c r="K25" s="222">
        <f>E25*15/100</f>
        <v>-132802164.90599999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1349853821.5100002</v>
      </c>
      <c r="E26" s="238">
        <f>SUM(E24:E25)</f>
        <v>5730879830.9700003</v>
      </c>
      <c r="F26" s="239"/>
      <c r="G26" s="238">
        <f>SUM(G24:G25)</f>
        <v>573687874.13999999</v>
      </c>
      <c r="H26" s="240">
        <f>SUM(H24:H25)</f>
        <v>2435623928.1630001</v>
      </c>
      <c r="I26" s="239"/>
      <c r="J26" s="241">
        <f>SUM(J24:J25)</f>
        <v>202478073.22649997</v>
      </c>
      <c r="K26" s="242">
        <f>SUM(K24:K25)</f>
        <v>859631974.64549994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148869769.51000002</v>
      </c>
      <c r="E28" s="209">
        <f>SUM(E29:E33)</f>
        <v>1203258250.95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0.5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82545647.760000005</v>
      </c>
      <c r="E31" s="223">
        <f>'Werteliste-BIENE'!E12</f>
        <v>338187574.38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826646.01</v>
      </c>
      <c r="E32" s="223">
        <f>'Werteliste-BIENE'!E13</f>
        <v>1674971.07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65497475.740000002</v>
      </c>
      <c r="E33" s="226">
        <f>'Werteliste-BIENE'!E14</f>
        <v>863395705</v>
      </c>
      <c r="F33" s="207"/>
      <c r="G33" s="229">
        <f>ROUND(D33*$F$27/100,2)</f>
        <v>27836427.190000001</v>
      </c>
      <c r="H33" s="229">
        <f>ROUND(E33*$F$27/100,2)</f>
        <v>366943174.63</v>
      </c>
      <c r="I33" s="207"/>
      <c r="J33" s="231">
        <f t="shared" ref="J33:K35" si="7">D33*15/100</f>
        <v>9824621.3609999996</v>
      </c>
      <c r="K33" s="230">
        <f>E33*15/100</f>
        <v>129509355.75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412045.39</v>
      </c>
      <c r="E34" s="218">
        <f>ROUND(H34/$F$27*100,2)</f>
        <v>2841998.49</v>
      </c>
      <c r="F34" s="246"/>
      <c r="G34" s="223">
        <f>'Werteliste-manuell'!E14</f>
        <v>175119.29</v>
      </c>
      <c r="H34" s="232">
        <f>'Werteliste-manuell'!F14</f>
        <v>1207849.3599999999</v>
      </c>
      <c r="I34" s="246"/>
      <c r="J34" s="221">
        <f t="shared" si="7"/>
        <v>61806.808500000006</v>
      </c>
      <c r="K34" s="222">
        <f t="shared" si="7"/>
        <v>426299.77350000001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65909521.130000003</v>
      </c>
      <c r="E36" s="234">
        <f>SUM(E33:E35)</f>
        <v>866237703.49000001</v>
      </c>
      <c r="F36" s="213"/>
      <c r="G36" s="211">
        <f>SUM(G33:G35)</f>
        <v>28011546.48</v>
      </c>
      <c r="H36" s="212">
        <f>SUM(H33:H35)</f>
        <v>368151023.99000001</v>
      </c>
      <c r="I36" s="235"/>
      <c r="J36" s="214">
        <f>SUM(J33:J35)</f>
        <v>9886428.1694999989</v>
      </c>
      <c r="K36" s="212">
        <f>SUM(K33:K35)</f>
        <v>129935655.5235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600.75</v>
      </c>
      <c r="F38" s="246"/>
      <c r="G38" s="223">
        <f>'Werteliste-manuell'!E17</f>
        <v>0</v>
      </c>
      <c r="H38" s="232">
        <f>'Werteliste-manuell'!F17</f>
        <v>255.32</v>
      </c>
      <c r="I38" s="246"/>
      <c r="J38" s="221">
        <f>D38*15/100</f>
        <v>0</v>
      </c>
      <c r="K38" s="222">
        <f>E38*15/100</f>
        <v>90.112499999999997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65909521.130000003</v>
      </c>
      <c r="E39" s="248">
        <f>SUM(E36:E38)</f>
        <v>866238304.24000001</v>
      </c>
      <c r="F39" s="249"/>
      <c r="G39" s="250">
        <f>SUM(G36:G38)</f>
        <v>28011546.48</v>
      </c>
      <c r="H39" s="240">
        <f>SUM(H36:H38)</f>
        <v>368151279.31</v>
      </c>
      <c r="I39" s="249"/>
      <c r="J39" s="251">
        <f>SUM(J36:J38)</f>
        <v>9886428.1694999989</v>
      </c>
      <c r="K39" s="242">
        <f>SUM(K36:K38)</f>
        <v>129935745.63599999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111880254.7</v>
      </c>
      <c r="E41" s="257">
        <f>'Werteliste-BIENE'!E15</f>
        <v>439141722.85000002</v>
      </c>
      <c r="F41" s="246"/>
      <c r="G41" s="229">
        <f>ROUND($F$40/100*D41,2)</f>
        <v>55940127.350000001</v>
      </c>
      <c r="H41" s="229">
        <f>ROUND($F$40/100*E41,2)</f>
        <v>219570861.43000001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10514108.76</v>
      </c>
      <c r="E42" s="258">
        <f t="shared" ref="E42" si="11">ROUND(H42/$F$40*100,2)</f>
        <v>36825881.359999999</v>
      </c>
      <c r="F42" s="246"/>
      <c r="G42" s="223">
        <f>'Werteliste-manuell'!E18</f>
        <v>5257054.38</v>
      </c>
      <c r="H42" s="232">
        <f>'Werteliste-manuell'!F18</f>
        <v>18412940.68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-8458393.3599999994</v>
      </c>
      <c r="E43" s="258">
        <f>ROUND(H43/$F$40*100,2)</f>
        <v>-33034226.719999999</v>
      </c>
      <c r="F43" s="246"/>
      <c r="G43" s="223">
        <f>'Werteliste-manuell'!E19</f>
        <v>-4229196.68</v>
      </c>
      <c r="H43" s="232">
        <f>'Werteliste-manuell'!F19</f>
        <v>-16517113.360000001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113935970.10000001</v>
      </c>
      <c r="E44" s="248">
        <f>SUM(E41:E43)</f>
        <v>442933377.49000001</v>
      </c>
      <c r="F44" s="249"/>
      <c r="G44" s="250">
        <f>SUM(G41:G43)</f>
        <v>56967985.050000004</v>
      </c>
      <c r="H44" s="250">
        <f>SUM(H41:H43)</f>
        <v>221466688.75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166725903.78999999</v>
      </c>
      <c r="E46" s="257">
        <f>'Werteliste-BIENE'!E16</f>
        <v>743789278.22000003</v>
      </c>
      <c r="F46" s="246"/>
      <c r="G46" s="229">
        <f>ROUND($F$45/100*D46,2)</f>
        <v>73359397.670000002</v>
      </c>
      <c r="H46" s="230">
        <f>ROUND($F$45/100*E46,2)</f>
        <v>327267282.42000002</v>
      </c>
      <c r="I46" s="246"/>
      <c r="J46" s="259">
        <f>D46*12/100</f>
        <v>20007108.454799999</v>
      </c>
      <c r="K46" s="260">
        <f>E46*12/100</f>
        <v>89254713.386399999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0</v>
      </c>
      <c r="E47" s="258">
        <f>ROUND(H47/$F$45*100,2)</f>
        <v>-325310225.58999997</v>
      </c>
      <c r="F47" s="246"/>
      <c r="G47" s="223">
        <f>'Werteliste-manuell'!E20</f>
        <v>0</v>
      </c>
      <c r="H47" s="232">
        <f>'Werteliste-manuell'!F20</f>
        <v>-143136499.26066852</v>
      </c>
      <c r="I47" s="513"/>
      <c r="J47" s="259">
        <f>D47*12/100</f>
        <v>0</v>
      </c>
      <c r="K47" s="260">
        <f>E47*12/100</f>
        <v>-39037227.070799999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166725903.78999999</v>
      </c>
      <c r="E48" s="238">
        <f>SUM(E46,E47)</f>
        <v>418479052.63000005</v>
      </c>
      <c r="F48" s="249"/>
      <c r="G48" s="238">
        <f>SUM(G46,G47)</f>
        <v>73359397.670000002</v>
      </c>
      <c r="H48" s="242">
        <f>SUM(H46,H47)</f>
        <v>184130783.1593315</v>
      </c>
      <c r="I48" s="249"/>
      <c r="J48" s="241">
        <f>SUM(J46,J47)</f>
        <v>20007108.454799999</v>
      </c>
      <c r="K48" s="242">
        <f>SUM(K46,K47)</f>
        <v>50217486.3156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9058362.0099999998</v>
      </c>
      <c r="E50" s="262">
        <f>SUM(E51:E53)</f>
        <v>507513245.51999998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-5215.3999999999996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3472855.66</v>
      </c>
      <c r="E52" s="223">
        <f>'Werteliste-BIENE'!E18</f>
        <v>40326512.780000001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5585506.3499999996</v>
      </c>
      <c r="E53" s="268">
        <f>'Werteliste-BIENE'!E19</f>
        <v>467191948.13999999</v>
      </c>
      <c r="F53" s="263"/>
      <c r="G53" s="269">
        <f>ROUND(D53*$F$49/100,2)</f>
        <v>2792753.18</v>
      </c>
      <c r="H53" s="269">
        <f>ROUND(E53*$F$49/100,2)</f>
        <v>233595974.06999999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5585506.3499999996</v>
      </c>
      <c r="E56" s="273">
        <f>SUM(E53:E55)</f>
        <v>467191948.13999999</v>
      </c>
      <c r="F56" s="263"/>
      <c r="G56" s="274">
        <f>SUM(G53:G55)</f>
        <v>2792753.18</v>
      </c>
      <c r="H56" s="275">
        <f>SUM(H53:H55)</f>
        <v>233595974.06999999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0</v>
      </c>
      <c r="E57" s="258">
        <f>ROUND(H57/$F$49*100,2)</f>
        <v>-33468819</v>
      </c>
      <c r="F57" s="246"/>
      <c r="G57" s="223">
        <f>'Werteliste-manuell'!E23</f>
        <v>0</v>
      </c>
      <c r="H57" s="232">
        <f>'Werteliste-manuell'!F23</f>
        <v>-16734409.5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5585506.3499999996</v>
      </c>
      <c r="E58" s="238">
        <f>SUM(E56:E57)</f>
        <v>433723129.13999999</v>
      </c>
      <c r="F58" s="249"/>
      <c r="G58" s="250">
        <f>SUM(G56:G57)</f>
        <v>2792753.18</v>
      </c>
      <c r="H58" s="279">
        <f>SUM(H56:H57)</f>
        <v>216861564.56999999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1173533155.98</v>
      </c>
      <c r="E62" s="284">
        <f>'Werteliste-BIENE'!E21</f>
        <v>5390416090.0699997</v>
      </c>
      <c r="F62" s="285">
        <f>'Werteliste-BIENE'!D67</f>
        <v>45.190072540000003</v>
      </c>
      <c r="G62" s="286">
        <f>D62*$F$62/100</f>
        <v>530320484.4683134</v>
      </c>
      <c r="H62" s="287">
        <f>E62*$F$62/100</f>
        <v>2435932941.3104649</v>
      </c>
      <c r="I62" s="288">
        <f>'Werteliste-BIENE'!D68</f>
        <v>1.99594395</v>
      </c>
      <c r="J62" s="289">
        <f>D62*$I$62/100</f>
        <v>23423064.028026871</v>
      </c>
      <c r="K62" s="290">
        <f>E62*$I$62/100</f>
        <v>107589683.8295787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29.713983509999998</v>
      </c>
      <c r="G63" s="292">
        <f>$D$62*($F$63/100)</f>
        <v>348703448.45227975</v>
      </c>
      <c r="H63" s="293">
        <f>$E$62*($F$63/100)</f>
        <v>1601707348.1237862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0</v>
      </c>
      <c r="H65" s="232">
        <f>'Werteliste-manuell'!F24</f>
        <v>67773467.720134735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40004849.807339124</v>
      </c>
      <c r="H66" s="232">
        <f>'Werteliste-manuell'!F25</f>
        <v>200024249.03669563</v>
      </c>
      <c r="I66" s="246"/>
      <c r="J66" s="223">
        <f>'Werteliste-manuell'!E27</f>
        <v>14063541.044000002</v>
      </c>
      <c r="K66" s="232">
        <f>'Werteliste-manuell'!F27</f>
        <v>70317705.220000014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121962559.67303489</v>
      </c>
      <c r="H67" s="302">
        <f>'Werteliste-manuell'!F26</f>
        <v>616695768.77353251</v>
      </c>
      <c r="I67" s="300"/>
      <c r="J67" s="301">
        <f>'Werteliste-manuell'!E28</f>
        <v>-776607.40528695285</v>
      </c>
      <c r="K67" s="303">
        <f>'Werteliste-manuell'!F28</f>
        <v>5589310.1383680031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1040991342.4009671</v>
      </c>
      <c r="H68" s="250">
        <f>SUM(H62:H67)</f>
        <v>4922133774.9646139</v>
      </c>
      <c r="I68" s="305"/>
      <c r="J68" s="250">
        <f>SUM(J62:J67)</f>
        <v>36709997.666739918</v>
      </c>
      <c r="K68" s="279">
        <f>SUM(K62:K67)</f>
        <v>183496699.18794674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76983691.760000005</v>
      </c>
      <c r="E70" s="284">
        <f>IF(ISBLANK('Werteliste-manuell'!F29)=TRUE,'Werteliste-BIENE'!E22,'Werteliste-manuell'!F29)</f>
        <v>90536477.950000003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31893243.73</v>
      </c>
      <c r="E71" s="308">
        <f>IF(ISBLANK('Werteliste-manuell'!F30)=TRUE,'Werteliste-BIENE'!E23,'Werteliste-manuell'!F30)</f>
        <v>37507969.439999998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45090448.030000001</v>
      </c>
      <c r="E72" s="313">
        <f>H72</f>
        <v>53028508.510000005</v>
      </c>
      <c r="F72" s="246"/>
      <c r="G72" s="283">
        <f>IF(ISBLANK('Werteliste-manuell'!E31)=TRUE,'Werteliste-BIENE'!D24,'Werteliste-manuell'!E31)</f>
        <v>45090448.030000001</v>
      </c>
      <c r="H72" s="314">
        <f>IF(ISBLANK('Werteliste-manuell'!F31)=TRUE,'Werteliste-BIENE'!E24,'Werteliste-manuell'!F31)</f>
        <v>53028508.510000005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-76983691.760000005</v>
      </c>
      <c r="K73" s="322">
        <f>-E70</f>
        <v>-90536477.950000003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3185585350.8700004</v>
      </c>
      <c r="E80" s="357">
        <f>E19+E36+E41+E46+E53+E60+E62+E70+E75+E76</f>
        <v>15443145978.429998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1820901346.9509671</v>
      </c>
      <c r="H81" s="367">
        <f>H26+H39+H44+H48+H58+H68+H72+H75+H76</f>
        <v>8401396527.4269457</v>
      </c>
      <c r="I81" s="368"/>
      <c r="J81" s="369">
        <f>J26+J39+J48+J68+J73+J76</f>
        <v>192097915.75753993</v>
      </c>
      <c r="K81" s="367">
        <f>K26+K39+K48+K68+K73+K76</f>
        <v>1132745427.8350468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141103983.22</v>
      </c>
      <c r="H84" s="376">
        <f>IF(ISBLANK('Werteliste-manuell'!F34)=TRUE,'Werteliste-BIENE'!E29,'Werteliste-manuell'!F34)</f>
        <v>310837452.88999999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69939558.629999995</v>
      </c>
      <c r="H85" s="314">
        <f>'Werteliste-BIENE'!E30+('Werteliste-BIENE'!E31*(7/3))+'Werteliste-manuell'!F35</f>
        <v>470205564.37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150191.35999999999</v>
      </c>
      <c r="H86" s="376">
        <f>'Werteliste-BIENE'!E32</f>
        <v>725235.53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5476976.1600000001</v>
      </c>
      <c r="H88" s="387">
        <f>SUM(H89:H91)</f>
        <v>25646962.649999999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5476976.1600000001</v>
      </c>
      <c r="H89" s="578">
        <f>'Werteliste-BIENE'!E34+'Werteliste-manuell'!F36-'Werteliste-manuell'!F37</f>
        <v>25617301.77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0</v>
      </c>
      <c r="H91" s="382">
        <f>'Werteliste-manuell'!F38</f>
        <v>29660.880000000001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6495.8</v>
      </c>
      <c r="H92" s="212">
        <f>SUM(H93:H94)</f>
        <v>6635601.7599999998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6495.8</v>
      </c>
      <c r="H93" s="382">
        <f>'Werteliste-BIENE'!E35</f>
        <v>33689.93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0</v>
      </c>
      <c r="H94" s="382">
        <f>'Werteliste-manuell'!F39</f>
        <v>6601911.8300000001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0</v>
      </c>
      <c r="H95" s="212">
        <f>SUM(H96:H97)</f>
        <v>487464.6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0</v>
      </c>
      <c r="H97" s="382">
        <f>'Werteliste-manuell'!F40</f>
        <v>487464.6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413946.61</v>
      </c>
      <c r="H98" s="212">
        <f>SUM(H99:H100)</f>
        <v>3342807.43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413946.61</v>
      </c>
      <c r="H99" s="382">
        <f>'Werteliste-BIENE'!E37</f>
        <v>1910397.58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0</v>
      </c>
      <c r="H100" s="385">
        <f>'Werteliste-manuell'!F41</f>
        <v>1432409.85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1686828.4500000004</v>
      </c>
      <c r="H101" s="386">
        <f>'Werteliste-manuell'!F42+'Werteliste-manuell'!F43</f>
        <v>16743955.450000001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186144.69</v>
      </c>
      <c r="H102" s="388">
        <f>'Werteliste-manuell'!F44</f>
        <v>3096345.94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218964124.92000002</v>
      </c>
      <c r="H105" s="402">
        <f>H83+H84+H85+H86+H87+H88+H92+H95+H98+H101+H102+H103+H104</f>
        <v>837721390.62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179376399.28999999</v>
      </c>
      <c r="K107" s="386">
        <f>'Werteliste-BIENE'!E40</f>
        <v>380562306.45999998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617345644.24000001</v>
      </c>
      <c r="K108" s="388">
        <f>'Werteliste-BIENE'!E41</f>
        <v>1580646309.51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5977693.8099999996</v>
      </c>
      <c r="K109" s="412">
        <f>'Werteliste-BIENE'!E42</f>
        <v>62978696.350000001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802699737.33999991</v>
      </c>
      <c r="K110" s="402">
        <f>SUM(K107:K109)</f>
        <v>2024187312.3199999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2039865471.8709671</v>
      </c>
      <c r="H111" s="402">
        <f>H81+H105+H110</f>
        <v>9239117918.0469456</v>
      </c>
      <c r="I111" s="421"/>
      <c r="J111" s="422">
        <f>J81+J105+J110</f>
        <v>994797653.0975399</v>
      </c>
      <c r="K111" s="423">
        <f>K81+K105+K110</f>
        <v>3156932740.1550465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2039865471.8709671</v>
      </c>
      <c r="H114" s="402">
        <f>H111+H113</f>
        <v>9239117918.0469456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3291301.16</v>
      </c>
      <c r="H117" s="444">
        <f>'Werteliste-BIENE'!E43+'Werteliste-manuell'!F46</f>
        <v>15555488.539999999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1165659310.74</v>
      </c>
      <c r="E119" s="453">
        <f>IF(ISBLANK('Werteliste-manuell'!F48)=TRUE,'Werteliste-BIENE'!E44,'Werteliste-manuell'!F48)</f>
        <v>7837392691.6199999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35" activePane="bottomRight" state="frozen"/>
      <selection activeCell="C45" sqref="C45"/>
      <selection pane="topRight" activeCell="C45" sqref="C45"/>
      <selection pane="bottomLeft" activeCell="C45" sqref="C45"/>
      <selection pane="bottomRight" activeCell="N44" sqref="N44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46174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37163.910000000003</v>
      </c>
      <c r="E7" s="560">
        <v>475062.96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0</v>
      </c>
      <c r="E8" s="560">
        <v>0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1584967317.1600001</v>
      </c>
      <c r="E9" s="562">
        <v>7445832757.71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</v>
      </c>
      <c r="E10" s="560">
        <v>0.5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82545647.760000005</v>
      </c>
      <c r="E12" s="560">
        <v>338187574.38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826646.01</v>
      </c>
      <c r="E13" s="560">
        <v>1674971.07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65497475.740000002</v>
      </c>
      <c r="E14" s="562">
        <v>863395705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111880254.7</v>
      </c>
      <c r="E15" s="562">
        <v>439141722.85000002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166725903.78999999</v>
      </c>
      <c r="E16" s="562">
        <v>743789278.22000003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0</v>
      </c>
      <c r="E17" s="560">
        <v>-5215.3999999999996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3472855.66</v>
      </c>
      <c r="E18" s="560">
        <v>40326512.780000001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5585506.3499999996</v>
      </c>
      <c r="E19" s="562">
        <v>467191948.13999999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1173533155.98</v>
      </c>
      <c r="E21" s="562">
        <v>5390416090.0699997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141103983.22</v>
      </c>
      <c r="E29" s="560">
        <v>310837452.88999999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69939558.629999995</v>
      </c>
      <c r="E30" s="560">
        <v>470205564.37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150191.35999999999</v>
      </c>
      <c r="E32" s="560">
        <v>725235.53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5363501.2</v>
      </c>
      <c r="E34" s="560">
        <v>24849256.449999999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6495.8</v>
      </c>
      <c r="E35" s="560">
        <v>33689.93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413946.61</v>
      </c>
      <c r="E37" s="560">
        <v>1910397.58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179376399.28999999</v>
      </c>
      <c r="E40" s="560">
        <v>380562306.45999998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617345644.24000001</v>
      </c>
      <c r="E41" s="560">
        <v>1580646309.51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5977693.8099999996</v>
      </c>
      <c r="E42" s="562">
        <v>62978696.350000001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3291301.16</v>
      </c>
      <c r="E43" s="560">
        <v>15555488.539999999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1165659310.74</v>
      </c>
      <c r="E44" s="562">
        <v>7837392691.6199999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543382.4</v>
      </c>
      <c r="E45" s="560">
        <v>2418891.6800000002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90563.72</v>
      </c>
      <c r="E46" s="560">
        <v>403148.91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90563.72</v>
      </c>
      <c r="E47" s="564">
        <v>403148.91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154332.92000000001</v>
      </c>
      <c r="E48" s="560">
        <v>873048.05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30253.98</v>
      </c>
      <c r="E49" s="560">
        <v>291210.31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2570.87</v>
      </c>
      <c r="E50" s="560">
        <v>125931.52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24629.64</v>
      </c>
      <c r="E51" s="560">
        <v>362806.95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727675</v>
      </c>
      <c r="E53" s="560">
        <v>727675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0</v>
      </c>
      <c r="E54" s="562">
        <v>-40124094.109999999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772952.7</v>
      </c>
      <c r="E55" s="560">
        <v>6747018.2599999998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761684.47</v>
      </c>
      <c r="E56" s="560">
        <v>40182915.18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1275511.1200000001</v>
      </c>
      <c r="E57" s="560">
        <v>5228936.25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1029581.68</v>
      </c>
      <c r="E59" s="566">
        <v>8150698.6900000004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3435482.38</v>
      </c>
      <c r="E60" s="560">
        <v>10828141.27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673044.13</v>
      </c>
      <c r="E61" s="560">
        <v>5031410.05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555468.23</v>
      </c>
      <c r="E63" s="568">
        <v>3669110.46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23.1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29.713983509999998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2" sqref="F2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46174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Mai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2026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-84772454.230000004</v>
      </c>
      <c r="F9" s="185">
        <v>-340861702.94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-15751077.4</v>
      </c>
      <c r="F10" s="185">
        <v>-14713910.5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600295.98</v>
      </c>
      <c r="F11" s="185">
        <v>2993420.14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0</v>
      </c>
      <c r="F13" s="187">
        <v>-376272800.56700003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175119.29</v>
      </c>
      <c r="F14" s="185">
        <v>1207849.3599999999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255.32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5257054.38</v>
      </c>
      <c r="F18" s="185">
        <v>18412940.68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-4229196.68</v>
      </c>
      <c r="F19" s="187">
        <v>-16517113.360000001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0</v>
      </c>
      <c r="F20" s="187">
        <v>-143136499.26066852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0</v>
      </c>
      <c r="F23" s="187">
        <v>-16734409.5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0</v>
      </c>
      <c r="F24" s="189">
        <v>67773467.720134735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40004849.807339124</v>
      </c>
      <c r="F25" s="185">
        <v>200024249.03669563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121962559.67303489</v>
      </c>
      <c r="F26" s="185">
        <v>616695768.77353251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14063541.044000002</v>
      </c>
      <c r="F27" s="185">
        <v>70317705.220000014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-776607.40528695285</v>
      </c>
      <c r="F28" s="187">
        <v>5589310.1383680031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76983691.760000005</v>
      </c>
      <c r="F29" s="185">
        <v>90536477.950000003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31893243.73</v>
      </c>
      <c r="F30" s="185">
        <v>37507969.439999998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45090448.030000001</v>
      </c>
      <c r="F31" s="187">
        <v>53028508.510000005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113474.96</v>
      </c>
      <c r="F36" s="185">
        <v>768045.32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0</v>
      </c>
      <c r="F38" s="185">
        <v>29660.880000000001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0</v>
      </c>
      <c r="F39" s="185">
        <v>6601911.8300000001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0</v>
      </c>
      <c r="F40" s="185">
        <v>487464.6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0</v>
      </c>
      <c r="F41" s="185">
        <v>1432409.85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1708766.6500000004</v>
      </c>
      <c r="F42" s="185">
        <v>16765893.65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-21938.2</v>
      </c>
      <c r="F43" s="185">
        <v>-21938.2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186144.69</v>
      </c>
      <c r="F44" s="185">
        <v>3096345.94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25.0.0.1</cp:keywords>
  <cp:lastModifiedBy>Bednareck, Ilona</cp:lastModifiedBy>
  <cp:lastPrinted>2026-06-01T06:04:45Z</cp:lastPrinted>
  <dcterms:created xsi:type="dcterms:W3CDTF">2019-08-21T09:16:07Z</dcterms:created>
  <dcterms:modified xsi:type="dcterms:W3CDTF">2026-06-01T06:06:44Z</dcterms:modified>
  <cp:contentStatus>220215</cp:contentStatus>
</cp:coreProperties>
</file>