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6\Bln\Versand\"/>
    </mc:Choice>
  </mc:AlternateContent>
  <xr:revisionPtr revIDLastSave="0" documentId="13_ncr:1_{0608F1A4-5B72-4321-914D-946684684155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28680" yWindow="-120" windowWidth="29040" windowHeight="1752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<sst xmlns="http://schemas.openxmlformats.org/spreadsheetml/2006/main" count="720" uniqueCount="411">
  <si>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</si>
  <si>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</si>
  <si>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</si>
  <si>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</si>
  <si>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</si>
  <si>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</si>
  <si>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</si>
  <si>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</si>
  <si>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</si>
  <si>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</si>
  <si>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</si>
  <si>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</si>
  <si>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</si>
  <si>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</si>
  <si>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</si>
  <si>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</si>
  <si>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</si>
  <si>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</si>
  <si>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</si>
  <si>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</si>
  <si>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</si>
  <si>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</si>
  <si>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</si>
  <si>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</si>
  <si>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</si>
  <si>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</si>
  <si>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</si>
  <si>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</si>
  <si>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</si>
  <si>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</si>
  <si>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</si>
  <si>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</si>
  <si>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</si>
  <si>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</si>
  <si>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</si>
  <si>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</si>
  <si>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</si>
  <si>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</si>
  <si>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</si>
  <si>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</si>
  <si>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</si>
  <si>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</si>
  <si>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</si>
  <si>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</si>
  <si>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</si>
  <si>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</si>
  <si>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</si>
  <si>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</si>
  <si>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</si>
  <si>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</si>
  <si>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</si>
  <si>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</si>
  <si>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</si>
  <si>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</si>
  <si>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</si>
  <si>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</si>
  <si>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</si>
  <si>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</si>
  <si>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</si>
  <si>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</si>
  <si>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</si>
  <si>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</si>
  <si>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</si>
  <si>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</si>
  <si>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</si>
  <si>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</si>
  <si>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</si>
  <si>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</si>
  <si>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</si>
  <si>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</si>
  <si>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</si>
  <si>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</si>
  <si>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</si>
  <si>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</si>
  <si>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</si>
  <si>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</si>
  <si>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</si>
  <si>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</si>
  <si>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</si>
  <si>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</si>
  <si>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</si>
  <si>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</si>
  <si>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</si>
  <si>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</si>
  <si>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</si>
  <si>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</si>
  <si>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</si>
  <si>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</si>
  <si>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</si>
  <si>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</si>
  <si>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</si>
  <si>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</si>
  <si>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</si>
  <si>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</si>
  <si>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</si>
  <si>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</si>
  <si>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</si>
  <si>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</si>
  <si>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</si>
  <si>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</si>
  <si>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</si>
  <si>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</si>
  <si>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</si>
  <si>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</si>
  <si>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</si>
  <si>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</si>
  <si>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</si>
  <si>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</si>
  <si>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</si>
  <si>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</si>
  <si>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</si>
  <si>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</si>
  <si>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</si>
  <si>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</si>
  <si>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</si>
  <si>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</si>
  <si>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</si>
  <si>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</si>
  <si>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</si>
  <si>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</si>
  <si>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</si>
  <si>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</si>
  <si>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</si>
  <si>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</si>
  <si>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</si>
  <si>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</si>
  <si>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</si>
  <si>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</si>
  <si>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</si>
  <si>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</si>
  <si>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</si>
  <si>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</si>
  <si>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</si>
  <si>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</si>
  <si>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</si>
  <si>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</si>
  <si>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</si>
  <si>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</si>
  <si>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</si>
  <si>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</si>
  <si>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</si>
  <si>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</si>
  <si>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</si>
  <si>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</si>
  <si>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</si>
  <si>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</si>
  <si>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</si>
  <si>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</si>
  <si>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</si>
  <si>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</si>
  <si>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</si>
  <si>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</si>
  <si>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</si>
  <si>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</si>
  <si>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</si>
  <si>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</si>
  <si>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</si>
  <si>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</si>
  <si>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</si>
  <si>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</si>
  <si>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</si>
  <si>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</si>
  <si>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</si>
  <si>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</si>
  <si>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</si>
  <si>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</si>
  <si>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</si>
  <si>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</si>
  <si>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</si>
  <si>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</si>
  <si>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</si>
  <si>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</si>
  <si>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</si>
  <si>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</si>
  <si>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</si>
  <si>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</si>
  <si>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</si>
  <si>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</si>
  <si>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</si>
  <si>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</si>
  <si>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</si>
  <si>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</si>
  <si>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</si>
  <si>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</si>
  <si>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</si>
  <si>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</si>
  <si>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</si>
  <si>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</si>
  <si>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</si>
  <si>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</si>
  <si>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</si>
  <si>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</si>
  <si>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</si>
  <si>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</si>
  <si>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</si>
  <si>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</si>
  <si>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</si>
  <si>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</si>
  <si>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</si>
  <si>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</si>
  <si>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</si>
  <si>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</si>
  <si>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</si>
  <si>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</si>
  <si>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</si>
  <si>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</si>
  <si>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</si>
  <si>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</si>
  <si>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</si>
  <si>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</si>
  <si>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</si>
  <si>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</si>
  <si>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</si>
  <si>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</si>
  <si>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</si>
  <si>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</si>
  <si>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</si>
  <si>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</si>
  <si>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</si>
  <si>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</si>
  <si>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</si>
  <si>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</si>
  <si>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</si>
  <si>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</si>
  <si>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</si>
  <si>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</si>
  <si>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</si>
  <si>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</si>
  <si>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</si>
  <si>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</si>
  <si>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</si>
  <si>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</si>
  <si>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</si>
  <si>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</si>
  <si>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</si>
  <si>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</si>
  <si>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</si>
  <si>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</si>
  <si>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</si>
  <si>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</si>
  <si>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</si>
  <si>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</si>
  <si>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</si>
  <si>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</si>
  <si>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</si>
  <si>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</si>
  <si>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</si>
  <si>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</si>
  <si>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</si>
  <si>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</si>
  <si>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</si>
  <si>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</si>
  <si>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</si>
  <si>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</si>
  <si>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</si>
  <si>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</si>
  <si>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</si>
  <si>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</si>
  <si>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</si>
  <si>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</si>
  <si>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</si>
  <si>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</si>
  <si>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</si>
  <si>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</si>
  <si>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</si>
  <si>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</si>
  <si>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</si>
  <si>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</si>
  <si>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</si>
  <si>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</si>
  <si>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</si>
  <si>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</si>
  <si>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</si>
  <si>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</si>
  <si>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</si>
  <si>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</si>
  <si>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</si>
  <si>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</si>
  <si>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</si>
  <si>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</si>
  <si>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</si>
  <si>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</si>
  <si>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</si>
  <si>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</si>
  <si>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</si>
  <si>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</si>
  <si>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</si>
  <si>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</si>
  <si>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</si>
  <si>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</si>
  <si>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</si>
  <si>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</si>
  <si>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</si>
  <si>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</si>
  <si>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</si>
  <si>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</si>
  <si>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</si>
  <si>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</si>
  <si>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</si>
  <si>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</si>
  <si>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</si>
  <si>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</si>
  <si>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</si>
  <si>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</si>
  <si>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</si>
  <si>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</si>
  <si>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</si>
  <si>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</si>
  <si>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</si>
  <si>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</si>
  <si>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</si>
  <si>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</si>
  <si>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</si>
  <si>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</si>
  <si>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</si>
  <si>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</si>
  <si>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</si>
  <si>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</si>
  <si>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</si>
  <si>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</si>
  <si>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</si>
  <si>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</si>
  <si>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</si>
  <si>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</si>
  <si>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</si>
  <si>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</si>
  <si>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</si>
  <si>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</si>
  <si>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</si>
  <si>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</si>
  <si>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</si>
  <si>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</si>
  <si>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</si>
  <si>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</si>
  <si>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</si>
  <si>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</si>
  <si>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</si>
  <si>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</si>
  <si>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</si>
  <si>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</si>
  <si>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</si>
  <si>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</si>
  <si>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</si>
  <si>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</si>
  <si>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</si>
  <si>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</si>
  <si>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</si>
  <si>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</si>
  <si>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</si>
  <si>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</si>
  <si>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</si>
  <si>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</si>
  <si>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</si>
  <si>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</si>
  <si>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</si>
  <si>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</si>
  <si>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</si>
  <si>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</si>
  <si>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</si>
  <si>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</si>
  <si>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</si>
  <si>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</si>
  <si>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</si>
  <si>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</si>
  <si>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</si>
  <si>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</si>
  <si>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</si>
  <si>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</si>
  <si>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</si>
  <si>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</si>
  <si>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</si>
  <si>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</si>
  <si>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</si>
  <si>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</si>
  <si>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</si>
  <si>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</si>
  <si>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</si>
  <si>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</si>
  <si>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</si>
  <si>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</si>
  <si>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</si>
  <si>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</si>
  <si>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</si>
  <si>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</si>
  <si>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</si>
  <si>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</si>
  <si>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</si>
  <si>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</si>
  <si>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</si>
  <si>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</si>
  <si>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</si>
  <si>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</si>
  <si>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</si>
  <si>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</si>
  <si>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</si>
  <si>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</si>
  <si>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</si>
  <si>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</si>
  <si>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</si>
  <si>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</si>
  <si>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</si>
  <si>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</si>
  <si>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</si>
  <si>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</si>
  <si>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</si>
  <si>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</si>
  <si>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</si>
  <si>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</si>
  <si>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</si>
  <si>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März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</si>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</sst>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46113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März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2026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März</v>
      </c>
      <c r="E12" s="42" t="s">
        <v>199</v>
      </c>
      <c r="F12" s="43"/>
      <c r="G12" s="41" t="str">
        <f>J5</f>
        <v>März</v>
      </c>
      <c r="H12" s="42" t="s">
        <v>199</v>
      </c>
      <c r="I12" s="43"/>
      <c r="J12" s="41" t="str">
        <f>J5</f>
        <v>März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1357745185.96</v>
      </c>
      <c r="E16" s="209">
        <f>SUM(E17:E19)</f>
        <v>4445514050.8099995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36022.239999999998</v>
      </c>
      <c r="E17" s="216">
        <f>'Werteliste-BIENE'!E7+'Werteliste-manuell'!F7</f>
        <v>402251.2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1357709163.72</v>
      </c>
      <c r="E19" s="227">
        <f>'Werteliste-BIENE'!E9+'Werteliste-manuell'!F8</f>
        <v>4445111799.6099997</v>
      </c>
      <c r="F19" s="228"/>
      <c r="G19" s="229">
        <f>ROUND($F$15/100*D19,2)</f>
        <v>577026394.58000004</v>
      </c>
      <c r="H19" s="230">
        <f>ROUND($F$15/100*E19,2)</f>
        <v>1889172514.8299999</v>
      </c>
      <c r="I19" s="207"/>
      <c r="J19" s="231">
        <f>D19*15/100</f>
        <v>203656374.558</v>
      </c>
      <c r="K19" s="230">
        <f>E19*15/100</f>
        <v>666766769.94149995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-200280659.74000001</v>
      </c>
      <c r="E20" s="218">
        <f>ROUND(H20/$F$15*100,2)</f>
        <v>-401718846.54000002</v>
      </c>
      <c r="F20" s="213"/>
      <c r="G20" s="215">
        <f>'Werteliste-manuell'!E9</f>
        <v>-85119280.390000001</v>
      </c>
      <c r="H20" s="232">
        <f>'Werteliste-manuell'!F9</f>
        <v>-170730509.78</v>
      </c>
      <c r="I20" s="220"/>
      <c r="J20" s="221">
        <f>D20*15/100</f>
        <v>-30042098.961000003</v>
      </c>
      <c r="K20" s="222">
        <f>E20*15/100</f>
        <v>-60257826.981000006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2440392.71</v>
      </c>
      <c r="F21" s="213"/>
      <c r="G21" s="223">
        <f>'Werteliste-manuell'!E10</f>
        <v>0</v>
      </c>
      <c r="H21" s="232">
        <f>'Werteliste-manuell'!F10</f>
        <v>1037166.9</v>
      </c>
      <c r="I21" s="220"/>
      <c r="J21" s="221">
        <f>D21*15/100</f>
        <v>0</v>
      </c>
      <c r="K21" s="222">
        <f t="shared" ref="K21:K22" si="2">E21*15/100</f>
        <v>366058.90649999998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1375953.41</v>
      </c>
      <c r="E22" s="218">
        <f t="shared" si="1"/>
        <v>4270194.66</v>
      </c>
      <c r="F22" s="213"/>
      <c r="G22" s="223">
        <f>'Werteliste-manuell'!E11</f>
        <v>584780.20000000007</v>
      </c>
      <c r="H22" s="232">
        <f>'Werteliste-manuell'!F11</f>
        <v>1814832.73</v>
      </c>
      <c r="I22" s="220"/>
      <c r="J22" s="221">
        <f>D22*15/100</f>
        <v>206393.01149999999</v>
      </c>
      <c r="K22" s="222">
        <f t="shared" si="2"/>
        <v>640529.19900000002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1158804457.3900001</v>
      </c>
      <c r="E24" s="234">
        <f>SUM(E19:E23)</f>
        <v>4050103540.4399996</v>
      </c>
      <c r="F24" s="213"/>
      <c r="G24" s="211">
        <f>SUM(G19:G23)</f>
        <v>492491894.39000005</v>
      </c>
      <c r="H24" s="212">
        <f>SUM(H19:H23)</f>
        <v>1721294004.6800001</v>
      </c>
      <c r="I24" s="235"/>
      <c r="J24" s="214">
        <f>SUM(J19:J23)</f>
        <v>173820668.6085</v>
      </c>
      <c r="K24" s="212">
        <f>SUM(K19:K23)</f>
        <v>607515531.06599998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-385699077.55000001</v>
      </c>
      <c r="F25" s="213"/>
      <c r="G25" s="223">
        <f>'Werteliste-manuell'!E13</f>
        <v>0</v>
      </c>
      <c r="H25" s="232">
        <f>'Werteliste-manuell'!F13</f>
        <v>-163922107.95875001</v>
      </c>
      <c r="I25" s="220"/>
      <c r="J25" s="221">
        <f>D25*15/100</f>
        <v>0</v>
      </c>
      <c r="K25" s="222">
        <f>E25*15/100</f>
        <v>-57854861.6325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1158804457.3900001</v>
      </c>
      <c r="E26" s="238">
        <f>SUM(E24:E25)</f>
        <v>3664404462.8899994</v>
      </c>
      <c r="F26" s="239"/>
      <c r="G26" s="238">
        <f>SUM(G24:G25)</f>
        <v>492491894.39000005</v>
      </c>
      <c r="H26" s="240">
        <f>SUM(H24:H25)</f>
        <v>1557371896.7212501</v>
      </c>
      <c r="I26" s="239"/>
      <c r="J26" s="241">
        <f>SUM(J24:J25)</f>
        <v>173820668.6085</v>
      </c>
      <c r="K26" s="242">
        <f>SUM(K24:K25)</f>
        <v>549660669.43349993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725658096.99000001</v>
      </c>
      <c r="E28" s="209">
        <f>SUM(E29:E33)</f>
        <v>936017872.72000003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0.5</v>
      </c>
      <c r="E29" s="223">
        <f>'Werteliste-BIENE'!E10</f>
        <v>0.5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91243665.829999998</v>
      </c>
      <c r="E31" s="223">
        <f>'Werteliste-BIENE'!E12</f>
        <v>159134548.88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56721.22</v>
      </c>
      <c r="E32" s="223">
        <f>'Werteliste-BIENE'!E13</f>
        <v>499204.82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634357709.44000006</v>
      </c>
      <c r="E33" s="226">
        <f>'Werteliste-BIENE'!E14</f>
        <v>776384118.51999998</v>
      </c>
      <c r="F33" s="207"/>
      <c r="G33" s="229">
        <f>ROUND(D33*$F$27/100,2)</f>
        <v>269602026.50999999</v>
      </c>
      <c r="H33" s="229">
        <f>ROUND(E33*$F$27/100,2)</f>
        <v>329963250.37</v>
      </c>
      <c r="I33" s="207"/>
      <c r="J33" s="231">
        <f t="shared" ref="J33:K35" si="7">D33*15/100</f>
        <v>95153656.416000009</v>
      </c>
      <c r="K33" s="230">
        <f>E33*15/100</f>
        <v>116457617.778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373386.96</v>
      </c>
      <c r="E34" s="218">
        <f>ROUND(H34/$F$27*100,2)</f>
        <v>1701155.46</v>
      </c>
      <c r="F34" s="246"/>
      <c r="G34" s="223">
        <f>'Werteliste-manuell'!E14</f>
        <v>158689.46</v>
      </c>
      <c r="H34" s="232">
        <f>'Werteliste-manuell'!F14</f>
        <v>722991.07</v>
      </c>
      <c r="I34" s="246"/>
      <c r="J34" s="221">
        <f t="shared" si="7"/>
        <v>56008.044000000002</v>
      </c>
      <c r="K34" s="222">
        <f t="shared" si="7"/>
        <v>255173.31899999999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634731096.4000001</v>
      </c>
      <c r="E36" s="234">
        <f>SUM(E33:E35)</f>
        <v>778085273.98000002</v>
      </c>
      <c r="F36" s="213"/>
      <c r="G36" s="211">
        <f>SUM(G33:G35)</f>
        <v>269760715.96999997</v>
      </c>
      <c r="H36" s="212">
        <f>SUM(H33:H35)</f>
        <v>330686241.44</v>
      </c>
      <c r="I36" s="235"/>
      <c r="J36" s="214">
        <f>SUM(J33:J35)</f>
        <v>95209664.460000008</v>
      </c>
      <c r="K36" s="212">
        <f>SUM(K33:K35)</f>
        <v>116712791.097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600.75</v>
      </c>
      <c r="F38" s="246"/>
      <c r="G38" s="223">
        <f>'Werteliste-manuell'!E17</f>
        <v>0</v>
      </c>
      <c r="H38" s="232">
        <f>'Werteliste-manuell'!F17</f>
        <v>255.32</v>
      </c>
      <c r="I38" s="246"/>
      <c r="J38" s="221">
        <f>D38*15/100</f>
        <v>0</v>
      </c>
      <c r="K38" s="222">
        <f>E38*15/100</f>
        <v>90.112499999999997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634731096.4000001</v>
      </c>
      <c r="E39" s="248">
        <f>SUM(E36:E38)</f>
        <v>778085874.73000002</v>
      </c>
      <c r="F39" s="249"/>
      <c r="G39" s="250">
        <f>SUM(G36:G38)</f>
        <v>269760715.96999997</v>
      </c>
      <c r="H39" s="240">
        <f>SUM(H36:H38)</f>
        <v>330686496.75999999</v>
      </c>
      <c r="I39" s="249"/>
      <c r="J39" s="251">
        <f>SUM(J36:J38)</f>
        <v>95209664.460000008</v>
      </c>
      <c r="K39" s="242">
        <f>SUM(K36:K38)</f>
        <v>116712881.2095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138269031.34999999</v>
      </c>
      <c r="E41" s="257">
        <f>'Werteliste-BIENE'!E15</f>
        <v>271233500.18000001</v>
      </c>
      <c r="F41" s="246"/>
      <c r="G41" s="229">
        <f>ROUND($F$40/100*D41,2)</f>
        <v>69134515.680000007</v>
      </c>
      <c r="H41" s="229">
        <f>ROUND($F$40/100*E41,2)</f>
        <v>135616750.09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1408534.84</v>
      </c>
      <c r="E42" s="258">
        <f t="shared" ref="E42" si="11">ROUND(H42/$F$40*100,2)</f>
        <v>20985372.52</v>
      </c>
      <c r="F42" s="246"/>
      <c r="G42" s="223">
        <f>'Werteliste-manuell'!E18</f>
        <v>704267.42</v>
      </c>
      <c r="H42" s="232">
        <f>'Werteliste-manuell'!F18</f>
        <v>10492686.26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-7377516.6399999997</v>
      </c>
      <c r="E43" s="258">
        <f>ROUND(H43/$F$40*100,2)</f>
        <v>-16924675.940000001</v>
      </c>
      <c r="F43" s="246"/>
      <c r="G43" s="223">
        <f>'Werteliste-manuell'!E19</f>
        <v>-3688758.32</v>
      </c>
      <c r="H43" s="232">
        <f>'Werteliste-manuell'!F19</f>
        <v>-8462337.9700000007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132300049.55</v>
      </c>
      <c r="E44" s="248">
        <f>SUM(E41:E43)</f>
        <v>275294196.75999999</v>
      </c>
      <c r="F44" s="249"/>
      <c r="G44" s="250">
        <f>SUM(G41:G43)</f>
        <v>66150024.780000009</v>
      </c>
      <c r="H44" s="250">
        <f>SUM(H41:H43)</f>
        <v>137647098.38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96310814.760000005</v>
      </c>
      <c r="E46" s="257">
        <f>'Werteliste-BIENE'!E16</f>
        <v>476820235.50999999</v>
      </c>
      <c r="F46" s="246"/>
      <c r="G46" s="229">
        <f>ROUND($F$45/100*D46,2)</f>
        <v>42376758.490000002</v>
      </c>
      <c r="H46" s="230">
        <f>ROUND($F$45/100*E46,2)</f>
        <v>209800903.62</v>
      </c>
      <c r="I46" s="246"/>
      <c r="J46" s="259">
        <f>D46*12/100</f>
        <v>11557297.771200001</v>
      </c>
      <c r="K46" s="260">
        <f>E46*12/100</f>
        <v>57218428.261199996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-186249332.46000001</v>
      </c>
      <c r="F47" s="246"/>
      <c r="G47" s="223">
        <f>'Werteliste-manuell'!E20</f>
        <v>0</v>
      </c>
      <c r="H47" s="232">
        <f>'Werteliste-manuell'!F20</f>
        <v>-81949706.283902332</v>
      </c>
      <c r="I47" s="513"/>
      <c r="J47" s="259">
        <f>D47*12/100</f>
        <v>0</v>
      </c>
      <c r="K47" s="260">
        <f>E47*12/100</f>
        <v>-22349919.895199999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96310814.760000005</v>
      </c>
      <c r="E48" s="238">
        <f>SUM(E46,E47)</f>
        <v>290570903.04999995</v>
      </c>
      <c r="F48" s="249"/>
      <c r="G48" s="238">
        <f>SUM(G46,G47)</f>
        <v>42376758.490000002</v>
      </c>
      <c r="H48" s="242">
        <f>SUM(H46,H47)</f>
        <v>127851197.33609767</v>
      </c>
      <c r="I48" s="249"/>
      <c r="J48" s="241">
        <f>SUM(J46,J47)</f>
        <v>11557297.771200001</v>
      </c>
      <c r="K48" s="242">
        <f>SUM(K46,K47)</f>
        <v>34868508.365999997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530895681.22000003</v>
      </c>
      <c r="E50" s="262">
        <f>SUM(E51:E53)</f>
        <v>442289984.13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-5215.3999999999996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17426490.170000002</v>
      </c>
      <c r="E52" s="223">
        <f>'Werteliste-BIENE'!E18</f>
        <v>29824700.399999999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513469191.05000001</v>
      </c>
      <c r="E53" s="268">
        <f>'Werteliste-BIENE'!E19</f>
        <v>412470499.13</v>
      </c>
      <c r="F53" s="263"/>
      <c r="G53" s="269">
        <f>ROUND(D53*$F$49/100,2)</f>
        <v>256734595.53</v>
      </c>
      <c r="H53" s="269">
        <f>ROUND(E53*$F$49/100,2)</f>
        <v>206235249.56999999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513469191.05000001</v>
      </c>
      <c r="E56" s="273">
        <f>SUM(E53:E55)</f>
        <v>412470499.13</v>
      </c>
      <c r="F56" s="263"/>
      <c r="G56" s="274">
        <f>SUM(G53:G55)</f>
        <v>256734595.53</v>
      </c>
      <c r="H56" s="275">
        <f>SUM(H53:H55)</f>
        <v>206235249.56999999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-53703944</v>
      </c>
      <c r="F57" s="246"/>
      <c r="G57" s="223">
        <f>'Werteliste-manuell'!E23</f>
        <v>0</v>
      </c>
      <c r="H57" s="232">
        <f>'Werteliste-manuell'!F23</f>
        <v>-26851972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513469191.05000001</v>
      </c>
      <c r="E58" s="238">
        <f>SUM(E56:E57)</f>
        <v>358766555.13</v>
      </c>
      <c r="F58" s="249"/>
      <c r="G58" s="250">
        <f>SUM(G56:G57)</f>
        <v>256734595.53</v>
      </c>
      <c r="H58" s="279">
        <f>SUM(H56:H57)</f>
        <v>179383277.56999999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838139762.27999997</v>
      </c>
      <c r="E62" s="284">
        <f>'Werteliste-BIENE'!E21</f>
        <v>3249312175.46</v>
      </c>
      <c r="F62" s="285">
        <f>'Werteliste-BIENE'!D67</f>
        <v>45.190072540000003</v>
      </c>
      <c r="G62" s="286">
        <f>D62*$F$62/100</f>
        <v>378755966.56091559</v>
      </c>
      <c r="H62" s="287">
        <f>E62*$F$62/100</f>
        <v>1468366529.1414261</v>
      </c>
      <c r="I62" s="288">
        <f>'Werteliste-BIENE'!D68</f>
        <v>1.99594395</v>
      </c>
      <c r="J62" s="289">
        <f>D62*$I$62/100</f>
        <v>16728799.877772043</v>
      </c>
      <c r="K62" s="290">
        <f>E62*$I$62/100</f>
        <v>64854449.782707252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29.713983509999998</v>
      </c>
      <c r="G63" s="292">
        <f>$D$62*($F$63/100)</f>
        <v>249044710.75463235</v>
      </c>
      <c r="H63" s="293">
        <f>$E$62*($F$63/100)</f>
        <v>965500084.0046066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67773467.720134735</v>
      </c>
      <c r="H65" s="232">
        <f>'Werteliste-manuell'!F24</f>
        <v>67773467.720134735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40004849.807339124</v>
      </c>
      <c r="H66" s="232">
        <f>'Werteliste-manuell'!F25</f>
        <v>120014549.42201737</v>
      </c>
      <c r="I66" s="246"/>
      <c r="J66" s="223">
        <f>'Werteliste-manuell'!E27</f>
        <v>14063541.044000002</v>
      </c>
      <c r="K66" s="232">
        <f>'Werteliste-manuell'!F27</f>
        <v>42190623.132000007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48408434.358172536</v>
      </c>
      <c r="H67" s="302">
        <f>'Werteliste-manuell'!F26</f>
        <v>305010179.71279281</v>
      </c>
      <c r="I67" s="300"/>
      <c r="J67" s="301">
        <f>'Werteliste-manuell'!E28</f>
        <v>-58699.812217693776</v>
      </c>
      <c r="K67" s="303">
        <f>'Werteliste-manuell'!F28</f>
        <v>1106694.3141014203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783987429.20119429</v>
      </c>
      <c r="H68" s="250">
        <f>SUM(H62:H67)</f>
        <v>2926664810.000978</v>
      </c>
      <c r="I68" s="305"/>
      <c r="J68" s="250">
        <f>SUM(J62:J67)</f>
        <v>30733641.10955435</v>
      </c>
      <c r="K68" s="279">
        <f>SUM(K62:K67)</f>
        <v>108151767.22880867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13552786.190000001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5614725.71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0</v>
      </c>
      <c r="E72" s="313">
        <f>H72</f>
        <v>7938060.4800000004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7938060.4800000004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-13552786.190000001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3578629059.5600004</v>
      </c>
      <c r="E80" s="357">
        <f>E19+E36+E41+E46+E53+E60+E62+E70+E75+E76</f>
        <v>9646586270.0600014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1911501418.3611944</v>
      </c>
      <c r="H81" s="367">
        <f>H26+H39+H44+H48+H58+H68+H72+H75+H76</f>
        <v>5267542837.2483253</v>
      </c>
      <c r="I81" s="368"/>
      <c r="J81" s="369">
        <f>J26+J39+J48+J68+J73+J76</f>
        <v>311321271.94925439</v>
      </c>
      <c r="K81" s="367">
        <f>K26+K39+K48+K68+K73+K76</f>
        <v>795841040.04780841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44447902.509999998</v>
      </c>
      <c r="H84" s="376">
        <f>IF(ISBLANK('Werteliste-manuell'!F34)=TRUE,'Werteliste-BIENE'!E29,'Werteliste-manuell'!F34)</f>
        <v>123754017.19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90884516.230000004</v>
      </c>
      <c r="H85" s="314">
        <f>'Werteliste-BIENE'!E30+('Werteliste-BIENE'!E31*(7/3))+'Werteliste-manuell'!F35</f>
        <v>291038957.10000002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107315.96</v>
      </c>
      <c r="H86" s="376">
        <f>'Werteliste-BIENE'!E32</f>
        <v>400646.27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4724111.57</v>
      </c>
      <c r="H88" s="387">
        <f>SUM(H89:H91)</f>
        <v>15255411.32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4694450.6900000004</v>
      </c>
      <c r="H89" s="578">
        <f>'Werteliste-BIENE'!E34+'Werteliste-manuell'!F36-'Werteliste-manuell'!F37</f>
        <v>15225750.439999999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29660.880000000001</v>
      </c>
      <c r="H91" s="382">
        <f>'Werteliste-manuell'!F38</f>
        <v>29660.880000000001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6608216.1600000001</v>
      </c>
      <c r="H92" s="212">
        <f>SUM(H93:H94)</f>
        <v>6623102.21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6304.33</v>
      </c>
      <c r="H93" s="382">
        <f>'Werteliste-BIENE'!E35</f>
        <v>21190.38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6601911.8300000001</v>
      </c>
      <c r="H94" s="382">
        <f>'Werteliste-manuell'!F39</f>
        <v>6601911.8300000001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487464.6</v>
      </c>
      <c r="H95" s="212">
        <f>SUM(H96:H97)</f>
        <v>487464.6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487464.6</v>
      </c>
      <c r="H97" s="382">
        <f>'Werteliste-manuell'!F40</f>
        <v>487464.6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1432409.85</v>
      </c>
      <c r="H98" s="212">
        <f>SUM(H99:H100)</f>
        <v>2470638.67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0</v>
      </c>
      <c r="H99" s="382">
        <f>'Werteliste-BIENE'!E37</f>
        <v>1038228.82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1432409.85</v>
      </c>
      <c r="H100" s="385">
        <f>'Werteliste-manuell'!F41</f>
        <v>1432409.85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10536597.060000001</v>
      </c>
      <c r="H101" s="386">
        <f>'Werteliste-manuell'!F42+'Werteliste-manuell'!F43</f>
        <v>13464961.370000001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687160.9</v>
      </c>
      <c r="H102" s="388">
        <f>'Werteliste-manuell'!F44</f>
        <v>2153828.62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159915694.84</v>
      </c>
      <c r="H105" s="402">
        <f>H83+H84+H85+H86+H87+H88+H92+H95+H98+H101+H102+H103+H104</f>
        <v>455649027.35000002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12127837.51</v>
      </c>
      <c r="K107" s="386">
        <f>'Werteliste-BIENE'!E40</f>
        <v>195242940.90000001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95361912.109999999</v>
      </c>
      <c r="K108" s="388">
        <f>'Werteliste-BIENE'!E41</f>
        <v>901808960.67999995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6546765.5300000003</v>
      </c>
      <c r="K109" s="412">
        <f>'Werteliste-BIENE'!E42</f>
        <v>26774584.879999999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114036515.15000001</v>
      </c>
      <c r="K110" s="402">
        <f>SUM(K107:K109)</f>
        <v>1123826486.46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2071417113.2011943</v>
      </c>
      <c r="H111" s="402">
        <f>H81+H105+H110</f>
        <v>5723191864.5983257</v>
      </c>
      <c r="I111" s="421"/>
      <c r="J111" s="422">
        <f>J81+J105+J110</f>
        <v>425357787.09925437</v>
      </c>
      <c r="K111" s="423">
        <f>K81+K105+K110</f>
        <v>1919667526.5078084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2071417113.2011943</v>
      </c>
      <c r="H114" s="402">
        <f>H111+H113</f>
        <v>5723191864.5983257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2038136.16</v>
      </c>
      <c r="H117" s="444">
        <f>'Werteliste-BIENE'!E43+'Werteliste-manuell'!F46</f>
        <v>8236476.9199999999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1514736056.26</v>
      </c>
      <c r="E119" s="453">
        <f>IF(ISBLANK('Werteliste-manuell'!F48)=TRUE,'Werteliste-BIENE'!E44,'Werteliste-manuell'!F48)</f>
        <v>4850629338.5900002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46113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36022.239999999998</v>
      </c>
      <c r="E7" s="560">
        <v>402251.2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1357709163.72</v>
      </c>
      <c r="E9" s="562">
        <v>4445111799.6099997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0.5</v>
      </c>
      <c r="E10" s="560">
        <v>0.5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91243665.829999998</v>
      </c>
      <c r="E12" s="560">
        <v>159134548.88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56721.22</v>
      </c>
      <c r="E13" s="560">
        <v>499204.82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634357709.44000006</v>
      </c>
      <c r="E14" s="562">
        <v>776384118.51999998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138269031.34999999</v>
      </c>
      <c r="E15" s="562">
        <v>271233500.18000001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96310814.760000005</v>
      </c>
      <c r="E16" s="562">
        <v>476820235.50999999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-5215.3999999999996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17426490.170000002</v>
      </c>
      <c r="E18" s="560">
        <v>29824700.399999999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513469191.05000001</v>
      </c>
      <c r="E19" s="562">
        <v>412470499.13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838139762.27999997</v>
      </c>
      <c r="E21" s="562">
        <v>3249312175.46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44447902.509999998</v>
      </c>
      <c r="E29" s="560">
        <v>123754017.19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90884516.230000004</v>
      </c>
      <c r="E30" s="560">
        <v>291038957.10000002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107315.96</v>
      </c>
      <c r="E32" s="560">
        <v>400646.27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4461232.6100000003</v>
      </c>
      <c r="E34" s="560">
        <v>14730438.66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6304.33</v>
      </c>
      <c r="E35" s="560">
        <v>21190.38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0</v>
      </c>
      <c r="E37" s="560">
        <v>1038228.82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12127837.51</v>
      </c>
      <c r="E40" s="560">
        <v>195242940.90000001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95361912.109999999</v>
      </c>
      <c r="E41" s="560">
        <v>901808960.67999995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6546765.5300000003</v>
      </c>
      <c r="E42" s="562">
        <v>26774584.879999999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2038136.16</v>
      </c>
      <c r="E43" s="560">
        <v>8236476.9199999999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1514736056.26</v>
      </c>
      <c r="E44" s="562">
        <v>4850629338.5900002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458599.96</v>
      </c>
      <c r="E45" s="560">
        <v>1258814.81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76433.36</v>
      </c>
      <c r="E46" s="560">
        <v>209802.71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76433.36</v>
      </c>
      <c r="E47" s="564">
        <v>209802.71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161443.73000000001</v>
      </c>
      <c r="E48" s="560">
        <v>459269.13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102158.32</v>
      </c>
      <c r="E49" s="560">
        <v>215575.71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18877.189999999999</v>
      </c>
      <c r="E50" s="560">
        <v>34315.089999999997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92842.37</v>
      </c>
      <c r="E51" s="560">
        <v>194984.2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1849.89</v>
      </c>
      <c r="E54" s="562">
        <v>-40124094.109999999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1540087.88</v>
      </c>
      <c r="E55" s="560">
        <v>4730167.37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1103359.8</v>
      </c>
      <c r="E56" s="560">
        <v>39008484.009999998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1092302.81</v>
      </c>
      <c r="E57" s="560">
        <v>2409063.9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1910198.12</v>
      </c>
      <c r="E59" s="566">
        <v>5753171.2599999998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1590227.97</v>
      </c>
      <c r="E60" s="560">
        <v>4082022.52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1101090.3400000001</v>
      </c>
      <c r="E61" s="560">
        <v>3141938.63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1306150.81</v>
      </c>
      <c r="E63" s="568">
        <v>2356149.0699999998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23.1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29.713983509999998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14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46113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März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2026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-85119280.390000001</v>
      </c>
      <c r="F9" s="185">
        <v>-170730509.78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1037166.9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584780.20000000007</v>
      </c>
      <c r="F11" s="185">
        <v>1814832.73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-163922107.95875001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158689.46</v>
      </c>
      <c r="F14" s="185">
        <v>722991.07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255.32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704267.42</v>
      </c>
      <c r="F18" s="185">
        <v>10492686.26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-3688758.32</v>
      </c>
      <c r="F19" s="187">
        <v>-8462337.9700000007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-81949706.283902332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-26851972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67773467.720134735</v>
      </c>
      <c r="F24" s="189">
        <v>67773467.720134735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40004849.807339124</v>
      </c>
      <c r="F25" s="185">
        <v>120014549.42201737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48408434.358172536</v>
      </c>
      <c r="F26" s="185">
        <v>305010179.71279281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14063541.044000002</v>
      </c>
      <c r="F27" s="185">
        <v>42190623.132000007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-58699.812217693776</v>
      </c>
      <c r="F28" s="187">
        <v>1106694.3141014203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13552786.190000001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5614725.71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7938060.4800000004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233218.08000000002</v>
      </c>
      <c r="F36" s="185">
        <v>495311.78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29660.880000000001</v>
      </c>
      <c r="F38" s="185">
        <v>29660.880000000001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6601911.8300000001</v>
      </c>
      <c r="F39" s="185">
        <v>6601911.8300000001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487464.6</v>
      </c>
      <c r="F40" s="185">
        <v>487464.6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1432409.85</v>
      </c>
      <c r="F41" s="185">
        <v>1432409.85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10536597.060000001</v>
      </c>
      <c r="F42" s="185">
        <v>13464961.370000001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0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687160.9</v>
      </c>
      <c r="F44" s="185">
        <v>2153828.62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25.0.0.1</cp:keywords>
  <cp:lastModifiedBy>Melendiz, Ferdi</cp:lastModifiedBy>
  <cp:lastPrinted>2026-04-01T11:45:49Z</cp:lastPrinted>
  <dcterms:created xsi:type="dcterms:W3CDTF">2019-08-21T09:16:07Z</dcterms:created>
  <dcterms:modified xsi:type="dcterms:W3CDTF">2026-04-08T06:42:02Z</dcterms:modified>
  <cp:contentStatus>220215</cp:contentStatus>
</cp:coreProperties>
</file>