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8_{75610A90-5D95-4201-B2C0-A6B7AB4A9E11}" xr6:coauthVersionLast="47" xr6:coauthVersionMax="47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-120" yWindow="-120" windowWidth="29040" windowHeight="1752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<sst xmlns="http://schemas.openxmlformats.org/spreadsheetml/2006/main" count="720" uniqueCount="411">
  <si>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</si>
  <si>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</si>
  <si>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</si>
  <si>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</si>
  <si>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</si>
  <si>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</si>
  <si>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</si>
  <si>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</si>
  <si>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</si>
  <si>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</si>
  <si>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</si>
  <si>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</si>
  <si>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</si>
  <si>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</si>
  <si>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</si>
  <si>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</si>
  <si>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</si>
  <si>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</si>
  <si>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</si>
  <si>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</si>
  <si>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</si>
  <si>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</si>
  <si>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</si>
  <si>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</si>
  <si>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</si>
  <si>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</si>
  <si>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</si>
  <si>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</si>
  <si>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</si>
  <si>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</si>
  <si>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</si>
  <si>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</si>
  <si>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</si>
  <si>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</si>
  <si>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</si>
  <si>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</si>
  <si>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</si>
  <si>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</si>
  <si>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</si>
  <si>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</si>
  <si>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</si>
  <si>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</si>
  <si>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</si>
  <si>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</si>
  <si>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</si>
  <si>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</si>
  <si>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</si>
  <si>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</si>
  <si>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</si>
  <si>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</si>
  <si>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</si>
  <si>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</si>
  <si>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</si>
  <si>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</si>
  <si>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</si>
  <si>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</si>
  <si>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</si>
  <si>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</si>
  <si>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</si>
  <si>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</si>
  <si>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</si>
  <si>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</si>
  <si>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</si>
  <si>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</si>
  <si>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</si>
  <si>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</si>
  <si>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</si>
  <si>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</si>
  <si>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</si>
  <si>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</si>
  <si>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</si>
  <si>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</si>
  <si>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</si>
  <si>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</si>
  <si>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</si>
  <si>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</si>
  <si>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</si>
  <si>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</si>
  <si>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</si>
  <si>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</si>
  <si>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</si>
  <si>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</si>
  <si>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</si>
  <si>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</si>
  <si>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</si>
  <si>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</si>
  <si>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</si>
  <si>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</si>
  <si>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</si>
  <si>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</si>
  <si>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</si>
  <si>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</si>
  <si>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</si>
  <si>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</si>
  <si>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</si>
  <si>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</si>
  <si>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</si>
  <si>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</si>
  <si>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</si>
  <si>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</si>
  <si>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</si>
  <si>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</si>
  <si>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</si>
  <si>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</si>
  <si>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</si>
  <si>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</si>
  <si>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</si>
  <si>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</si>
  <si>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</si>
  <si>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</si>
  <si>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</si>
  <si>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</si>
  <si>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</si>
  <si>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</si>
  <si>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</si>
  <si>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</si>
  <si>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</si>
  <si>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</si>
  <si>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</si>
  <si>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</si>
  <si>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</si>
  <si>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</si>
  <si>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</si>
  <si>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</si>
  <si>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</si>
  <si>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</si>
  <si>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</si>
  <si>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</si>
  <si>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</si>
  <si>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</si>
  <si>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</si>
  <si>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</si>
  <si>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</si>
  <si>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</si>
  <si>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</si>
  <si>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</si>
  <si>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</si>
  <si>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</si>
  <si>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</si>
  <si>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</si>
  <si>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</si>
  <si>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</si>
  <si>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</si>
  <si>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</si>
  <si>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</si>
  <si>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</si>
  <si>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</si>
  <si>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</si>
  <si>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</si>
  <si>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</si>
  <si>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</si>
  <si>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</si>
  <si>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</si>
  <si>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</si>
  <si>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</si>
  <si>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</si>
  <si>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</si>
  <si>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</si>
  <si>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</si>
  <si>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</si>
  <si>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</si>
  <si>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</si>
  <si>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</si>
  <si>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</si>
  <si>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</si>
  <si>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</si>
  <si>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</si>
  <si>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</si>
  <si>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</si>
  <si>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</si>
  <si>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</si>
  <si>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</si>
  <si>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</si>
  <si>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</si>
  <si>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</si>
  <si>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</si>
  <si>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</si>
  <si>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</si>
  <si>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</si>
  <si>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</si>
  <si>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</si>
  <si>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</si>
  <si>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</si>
  <si>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</si>
  <si>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</si>
  <si>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</si>
  <si>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</si>
  <si>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</si>
  <si>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</si>
  <si>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</si>
  <si>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</si>
  <si>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</si>
  <si>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</si>
  <si>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</si>
  <si>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</si>
  <si>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</si>
  <si>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</si>
  <si>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</si>
  <si>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</si>
  <si>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</si>
  <si>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</si>
  <si>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</si>
  <si>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</si>
  <si>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</si>
  <si>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</si>
  <si>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</si>
  <si>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</si>
  <si>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</si>
  <si>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</si>
  <si>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</si>
  <si>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</si>
  <si>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</si>
  <si>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</si>
  <si>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</si>
  <si>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</si>
  <si>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</si>
  <si>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</si>
  <si>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</si>
  <si>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</si>
  <si>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</si>
  <si>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</si>
  <si>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</si>
  <si>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</si>
  <si>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</si>
  <si>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</si>
  <si>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</si>
  <si>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</si>
  <si>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</si>
  <si>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</si>
  <si>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</si>
  <si>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</si>
  <si>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</si>
  <si>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</si>
  <si>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</si>
  <si>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</si>
  <si>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</si>
  <si>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</si>
  <si>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</si>
  <si>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</si>
  <si>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</si>
  <si>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</si>
  <si>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</si>
  <si>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</si>
  <si>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</si>
  <si>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</si>
  <si>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</si>
  <si>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</si>
  <si>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</si>
  <si>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</si>
  <si>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</si>
  <si>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</si>
  <si>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</si>
  <si>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</si>
  <si>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</si>
  <si>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</si>
  <si>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</si>
  <si>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</si>
  <si>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</si>
  <si>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</si>
  <si>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</si>
  <si>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</si>
  <si>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</si>
  <si>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</si>
  <si>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</si>
  <si>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</si>
  <si>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</si>
  <si>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</si>
  <si>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</si>
  <si>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</si>
  <si>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</si>
  <si>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</si>
  <si>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</si>
  <si>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</si>
  <si>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</si>
  <si>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</si>
  <si>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</si>
  <si>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</si>
  <si>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</si>
  <si>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</si>
  <si>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</si>
  <si>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</si>
  <si>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</si>
  <si>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</si>
  <si>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</si>
  <si>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</si>
  <si>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</si>
  <si>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</si>
  <si>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</si>
  <si>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</si>
  <si>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</si>
  <si>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</si>
  <si>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</si>
  <si>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</si>
  <si>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</si>
  <si>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</si>
  <si>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</si>
  <si>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</si>
  <si>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</si>
  <si>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</si>
  <si>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</si>
  <si>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</si>
  <si>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</si>
  <si>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</si>
  <si>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</si>
  <si>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</si>
  <si>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</si>
  <si>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</si>
  <si>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</si>
  <si>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</si>
  <si>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</si>
  <si>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</si>
  <si>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</si>
  <si>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</si>
  <si>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</si>
  <si>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</si>
  <si>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</si>
  <si>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</si>
  <si>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</si>
  <si>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</si>
  <si>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</si>
  <si>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</si>
  <si>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</si>
  <si>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</si>
  <si>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</si>
  <si>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</si>
  <si>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</si>
  <si>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</si>
  <si>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</si>
  <si>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</si>
  <si>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</si>
  <si>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</si>
  <si>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</si>
  <si>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</si>
  <si>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</si>
  <si>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</si>
  <si>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</si>
  <si>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</si>
  <si>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</si>
  <si>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</si>
  <si>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</si>
  <si>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</si>
  <si>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</si>
  <si>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</si>
  <si>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</si>
  <si>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</si>
  <si>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</si>
  <si>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</si>
  <si>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</si>
  <si>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</si>
  <si>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</si>
  <si>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</si>
  <si>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</si>
  <si>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</si>
  <si>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</si>
  <si>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</si>
  <si>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</si>
  <si>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</si>
  <si>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</si>
  <si>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</si>
  <si>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</si>
  <si>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</si>
  <si>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</si>
  <si>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</si>
  <si>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</si>
  <si>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</si>
  <si>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</si>
  <si>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</si>
  <si>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</si>
  <si>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</si>
  <si>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</si>
  <si>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</si>
  <si>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</si>
  <si>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</si>
  <si>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</si>
  <si>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</si>
  <si>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</si>
  <si>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</si>
  <si>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</si>
  <si>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</si>
  <si>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</si>
  <si>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</si>
  <si>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</si>
  <si>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</si>
  <si>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</si>
  <si>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</si>
  <si>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</si>
  <si>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</si>
  <si>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</si>
  <si>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</si>
  <si>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</si>
  <si>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</si>
  <si>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</si>
  <si>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</si>
  <si>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</si>
  <si>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</si>
  <si>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</si>
  <si>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</si>
  <si>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</si>
  <si>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</si>
  <si>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</si>
  <si>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</si>
  <si>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</si>
  <si>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</si>
  <si>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</si>
  <si>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</si>
  <si>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</si>
  <si>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</si>
  <si>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</si>
  <si>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</si>
  <si>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November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</si>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</sst>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8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5" fontId="4" fillId="2" borderId="26" xfId="0" applyNumberFormat="1" applyFont="1" applyFill="1" applyBorder="1" applyAlignment="1">
      <alignment vertical="center"/>
    </xf>
    <xf numFmtId="165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6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6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6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8" fontId="19" fillId="0" borderId="0" xfId="0" applyNumberFormat="1" applyFont="1" applyAlignment="1">
      <alignment horizontal="right" vertical="top" indent="1"/>
    </xf>
    <xf numFmtId="168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5" fontId="28" fillId="2" borderId="27" xfId="0" applyNumberFormat="1" applyFont="1" applyFill="1" applyBorder="1" applyAlignment="1">
      <alignment vertical="center"/>
    </xf>
    <xf numFmtId="165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6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6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7" fontId="5" fillId="0" borderId="120" xfId="0" applyNumberFormat="1" applyFont="1" applyBorder="1" applyAlignment="1">
      <alignment vertical="center"/>
    </xf>
    <xf numFmtId="167" fontId="5" fillId="0" borderId="123" xfId="0" applyNumberFormat="1" applyFont="1" applyBorder="1" applyAlignment="1">
      <alignment vertical="center"/>
    </xf>
    <xf numFmtId="169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45992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November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November</v>
      </c>
      <c r="E12" s="42" t="s">
        <v>199</v>
      </c>
      <c r="F12" s="43"/>
      <c r="G12" s="41" t="str">
        <f>J5</f>
        <v>November</v>
      </c>
      <c r="H12" s="42" t="s">
        <v>199</v>
      </c>
      <c r="I12" s="43"/>
      <c r="J12" s="41" t="str">
        <f>J5</f>
        <v>November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1300038046.75</v>
      </c>
      <c r="E16" s="209">
        <f>SUM(E17:E19)</f>
        <v>15135030649.84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25162.880000000001</v>
      </c>
      <c r="E17" s="216">
        <f>'Werteliste-BIENE'!E7+'Werteliste-manuell'!F7</f>
        <v>572217.69999999995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1300012883.8699999</v>
      </c>
      <c r="E19" s="227">
        <f>'Werteliste-BIENE'!E9+'Werteliste-manuell'!F8</f>
        <v>15134458432.139999</v>
      </c>
      <c r="F19" s="228"/>
      <c r="G19" s="229">
        <f>ROUND($F$15/100*D19,2)</f>
        <v>552505475.63999999</v>
      </c>
      <c r="H19" s="230">
        <f>ROUND($F$15/100*E19,2)</f>
        <v>6432144833.6599998</v>
      </c>
      <c r="I19" s="207"/>
      <c r="J19" s="231">
        <f>D19*15/100</f>
        <v>195001932.58050001</v>
      </c>
      <c r="K19" s="230">
        <f>E19*15/100</f>
        <v>2270168764.8209996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-196264874.13999999</v>
      </c>
      <c r="E20" s="218">
        <f>ROUND(H20/$F$15*100,2)</f>
        <v>-1976780283.53</v>
      </c>
      <c r="F20" s="213"/>
      <c r="G20" s="215">
        <f>'Werteliste-manuell'!E9</f>
        <v>-83412571.510000005</v>
      </c>
      <c r="H20" s="232">
        <f>'Werteliste-manuell'!F9</f>
        <v>-840131620.50000012</v>
      </c>
      <c r="I20" s="220"/>
      <c r="J20" s="221">
        <f>D20*15/100</f>
        <v>-29439731.120999999</v>
      </c>
      <c r="K20" s="222">
        <f>E20*15/100</f>
        <v>-296517042.52950001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1971164.33</v>
      </c>
      <c r="E21" s="218">
        <f t="shared" ref="E21:E22" si="1">ROUND(H21/$F$15*100,2)</f>
        <v>-35296660.890000001</v>
      </c>
      <c r="F21" s="213"/>
      <c r="G21" s="223">
        <f>'Werteliste-manuell'!E10</f>
        <v>837744.84</v>
      </c>
      <c r="H21" s="232">
        <f>'Werteliste-manuell'!F10</f>
        <v>-15001080.880000001</v>
      </c>
      <c r="I21" s="220"/>
      <c r="J21" s="221">
        <f>D21*15/100</f>
        <v>295674.64950000006</v>
      </c>
      <c r="K21" s="222">
        <f t="shared" ref="K21:K22" si="2">E21*15/100</f>
        <v>-5294499.1335000005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1365776.14</v>
      </c>
      <c r="E22" s="218">
        <f t="shared" si="1"/>
        <v>15287120.609999999</v>
      </c>
      <c r="F22" s="213"/>
      <c r="G22" s="223">
        <f>'Werteliste-manuell'!E11</f>
        <v>580454.86</v>
      </c>
      <c r="H22" s="232">
        <f>'Werteliste-manuell'!F11</f>
        <v>6497026.2600000007</v>
      </c>
      <c r="I22" s="220"/>
      <c r="J22" s="221">
        <f>D22*15/100</f>
        <v>204866.42099999997</v>
      </c>
      <c r="K22" s="222">
        <f t="shared" si="2"/>
        <v>2293068.0914999996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1107084950.2</v>
      </c>
      <c r="E24" s="234">
        <f>SUM(E19:E23)</f>
        <v>13137668608.33</v>
      </c>
      <c r="F24" s="213"/>
      <c r="G24" s="211">
        <f>SUM(G19:G23)</f>
        <v>470511103.82999998</v>
      </c>
      <c r="H24" s="212">
        <f>SUM(H19:H23)</f>
        <v>5583509158.54</v>
      </c>
      <c r="I24" s="235"/>
      <c r="J24" s="214">
        <f>SUM(J19:J23)</f>
        <v>166062742.53000003</v>
      </c>
      <c r="K24" s="212">
        <f>SUM(K19:K23)</f>
        <v>1970650291.2494996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0</v>
      </c>
      <c r="E25" s="218">
        <f t="shared" ref="E25" si="6">ROUND(H25/$F$15*100,2)</f>
        <v>-1549194853.6099999</v>
      </c>
      <c r="F25" s="213"/>
      <c r="G25" s="223">
        <f>'Werteliste-manuell'!E13</f>
        <v>0</v>
      </c>
      <c r="H25" s="232">
        <f>'Werteliste-manuell'!F13</f>
        <v>-658407812.78299415</v>
      </c>
      <c r="I25" s="220"/>
      <c r="J25" s="221">
        <f>D25*15/100</f>
        <v>0</v>
      </c>
      <c r="K25" s="222">
        <f>E25*15/100</f>
        <v>-232379228.04149997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1107084950.2</v>
      </c>
      <c r="E26" s="238">
        <f>SUM(E24:E25)</f>
        <v>11588473754.719999</v>
      </c>
      <c r="F26" s="239"/>
      <c r="G26" s="238">
        <f>SUM(G24:G25)</f>
        <v>470511103.82999998</v>
      </c>
      <c r="H26" s="240">
        <f>SUM(H24:H25)</f>
        <v>4925101345.7570057</v>
      </c>
      <c r="I26" s="239"/>
      <c r="J26" s="241">
        <f>SUM(J24:J25)</f>
        <v>166062742.53000003</v>
      </c>
      <c r="K26" s="242">
        <f>SUM(K24:K25)</f>
        <v>1738271063.2079997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38368723.860000007</v>
      </c>
      <c r="E28" s="209">
        <f>SUM(E29:E33)</f>
        <v>3226757472.23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0.2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44764423.450000003</v>
      </c>
      <c r="E31" s="223">
        <f>'Werteliste-BIENE'!E12</f>
        <v>742699681.09000003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57813.21</v>
      </c>
      <c r="E32" s="223">
        <f>'Werteliste-BIENE'!E13</f>
        <v>2591025.17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-6453512.7999999998</v>
      </c>
      <c r="E33" s="226">
        <f>'Werteliste-BIENE'!E14</f>
        <v>2481466765.77</v>
      </c>
      <c r="F33" s="207"/>
      <c r="G33" s="229">
        <f>ROUND(D33*$F$27/100,2)</f>
        <v>-2742742.94</v>
      </c>
      <c r="H33" s="229">
        <f>ROUND(E33*$F$27/100,2)</f>
        <v>1054623375.45</v>
      </c>
      <c r="I33" s="207"/>
      <c r="J33" s="231">
        <f t="shared" ref="J33:K35" si="7">D33*15/100</f>
        <v>-968026.92</v>
      </c>
      <c r="K33" s="230">
        <f>E33*15/100</f>
        <v>372220014.86550003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397842.71</v>
      </c>
      <c r="E34" s="218">
        <f>ROUND(H34/$F$27*100,2)</f>
        <v>5766454.3799999999</v>
      </c>
      <c r="F34" s="246"/>
      <c r="G34" s="223">
        <f>'Werteliste-manuell'!E14</f>
        <v>169083.15</v>
      </c>
      <c r="H34" s="232">
        <f>'Werteliste-manuell'!F14</f>
        <v>2450743.11</v>
      </c>
      <c r="I34" s="246"/>
      <c r="J34" s="221">
        <f t="shared" si="7"/>
        <v>59676.406500000005</v>
      </c>
      <c r="K34" s="222">
        <f t="shared" si="7"/>
        <v>864968.15700000001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-6055670.0899999999</v>
      </c>
      <c r="E36" s="234">
        <f>SUM(E33:E35)</f>
        <v>2487233220.1500001</v>
      </c>
      <c r="F36" s="213"/>
      <c r="G36" s="211">
        <f>SUM(G33:G35)</f>
        <v>-2573659.79</v>
      </c>
      <c r="H36" s="212">
        <f>SUM(H33:H35)</f>
        <v>1057074118.5600001</v>
      </c>
      <c r="I36" s="235"/>
      <c r="J36" s="214">
        <f>SUM(J33:J35)</f>
        <v>-908350.5135</v>
      </c>
      <c r="K36" s="212">
        <f>SUM(K33:K35)</f>
        <v>373084983.02250004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6687.39</v>
      </c>
      <c r="E38" s="221">
        <f t="shared" ref="E38" si="10">ROUND(H38/$F$27*100,2)</f>
        <v>6687.39</v>
      </c>
      <c r="F38" s="246"/>
      <c r="G38" s="223">
        <f>'Werteliste-manuell'!E17</f>
        <v>2842.14</v>
      </c>
      <c r="H38" s="232">
        <f>'Werteliste-manuell'!F17</f>
        <v>2842.14</v>
      </c>
      <c r="I38" s="246"/>
      <c r="J38" s="221">
        <f>D38*15/100</f>
        <v>1003.1085</v>
      </c>
      <c r="K38" s="222">
        <f>E38*15/100</f>
        <v>1003.1085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-6048982.7000000002</v>
      </c>
      <c r="E39" s="248">
        <f>SUM(E36:E38)</f>
        <v>2487239907.54</v>
      </c>
      <c r="F39" s="249"/>
      <c r="G39" s="250">
        <f>SUM(G36:G38)</f>
        <v>-2570817.65</v>
      </c>
      <c r="H39" s="240">
        <f>SUM(H36:H38)</f>
        <v>1057076960.7</v>
      </c>
      <c r="I39" s="249"/>
      <c r="J39" s="251">
        <f>SUM(J36:J38)</f>
        <v>-907347.40500000003</v>
      </c>
      <c r="K39" s="242">
        <f>SUM(K36:K38)</f>
        <v>373085986.13100004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57918581.109999999</v>
      </c>
      <c r="E41" s="257">
        <f>'Werteliste-BIENE'!E15</f>
        <v>932905618.32000005</v>
      </c>
      <c r="F41" s="246"/>
      <c r="G41" s="229">
        <f>ROUND($F$40/100*D41,2)</f>
        <v>28959290.559999999</v>
      </c>
      <c r="H41" s="229">
        <f>ROUND($F$40/100*E41,2)</f>
        <v>466452809.16000003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21312280.050000001</v>
      </c>
      <c r="E42" s="258">
        <f t="shared" ref="E42" si="11">ROUND(H42/$F$40*100,2)</f>
        <v>97280963.079999998</v>
      </c>
      <c r="F42" s="246"/>
      <c r="G42" s="223">
        <f>'Werteliste-manuell'!E18</f>
        <v>10656140.025</v>
      </c>
      <c r="H42" s="232">
        <f>'Werteliste-manuell'!F18</f>
        <v>48640481.539999999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-4572455.5599999996</v>
      </c>
      <c r="E43" s="258">
        <f>ROUND(H43/$F$40*100,2)</f>
        <v>-47734261.68</v>
      </c>
      <c r="F43" s="246"/>
      <c r="G43" s="223">
        <f>'Werteliste-manuell'!E19</f>
        <v>-2286227.7799999998</v>
      </c>
      <c r="H43" s="232">
        <f>'Werteliste-manuell'!F19</f>
        <v>-23867130.840000004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74658405.599999994</v>
      </c>
      <c r="E44" s="248">
        <f>SUM(E41:E43)</f>
        <v>982452319.72000015</v>
      </c>
      <c r="F44" s="249"/>
      <c r="G44" s="250">
        <f>SUM(G41:G43)</f>
        <v>37329202.805</v>
      </c>
      <c r="H44" s="250">
        <f>SUM(H41:H43)</f>
        <v>491226159.86000001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191161499.78999999</v>
      </c>
      <c r="E46" s="257">
        <f>'Werteliste-BIENE'!E16</f>
        <v>1480635479.6099999</v>
      </c>
      <c r="F46" s="246"/>
      <c r="G46" s="229">
        <f>ROUND($F$45/100*D46,2)</f>
        <v>84111059.909999996</v>
      </c>
      <c r="H46" s="230">
        <f>ROUND($F$45/100*E46,2)</f>
        <v>651479611.02999997</v>
      </c>
      <c r="I46" s="246"/>
      <c r="J46" s="259">
        <f>D46*12/100</f>
        <v>22939379.974800002</v>
      </c>
      <c r="K46" s="260">
        <f>E46*12/100</f>
        <v>177676257.55320001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0</v>
      </c>
      <c r="E47" s="258">
        <f>ROUND(H47/$F$45*100,2)</f>
        <v>-416451479.19999999</v>
      </c>
      <c r="F47" s="246"/>
      <c r="G47" s="223">
        <f>'Werteliste-manuell'!E20</f>
        <v>0</v>
      </c>
      <c r="H47" s="232">
        <f>'Werteliste-manuell'!F20</f>
        <v>-183238650.8472738</v>
      </c>
      <c r="I47" s="513"/>
      <c r="J47" s="259">
        <f>D47*12/100</f>
        <v>0</v>
      </c>
      <c r="K47" s="260">
        <f>E47*12/100</f>
        <v>-49974177.503999993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191161499.78999999</v>
      </c>
      <c r="E48" s="238">
        <f>SUM(E46,E47)</f>
        <v>1064184000.4099998</v>
      </c>
      <c r="F48" s="249"/>
      <c r="G48" s="238">
        <f>SUM(G46,G47)</f>
        <v>84111059.909999996</v>
      </c>
      <c r="H48" s="242">
        <f>SUM(H46,H47)</f>
        <v>468240960.18272614</v>
      </c>
      <c r="I48" s="249"/>
      <c r="J48" s="241">
        <f>SUM(J46,J47)</f>
        <v>22939379.974800002</v>
      </c>
      <c r="K48" s="242">
        <f>SUM(K46,K47)</f>
        <v>127702080.04920001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-82299528.530000001</v>
      </c>
      <c r="E50" s="262">
        <f>SUM(E51:E53)</f>
        <v>1936519296.51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4872478.97</v>
      </c>
      <c r="E52" s="223">
        <f>'Werteliste-BIENE'!E18</f>
        <v>64725947.229999997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-87172007.5</v>
      </c>
      <c r="E53" s="268">
        <f>'Werteliste-BIENE'!E19</f>
        <v>1871793349.28</v>
      </c>
      <c r="F53" s="263"/>
      <c r="G53" s="269">
        <f>ROUND(D53*$F$49/100,2)</f>
        <v>-43586003.75</v>
      </c>
      <c r="H53" s="269">
        <f>ROUND(E53*$F$49/100,2)</f>
        <v>935896674.63999999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-87172007.5</v>
      </c>
      <c r="E56" s="273">
        <f>SUM(E53:E55)</f>
        <v>1871793349.28</v>
      </c>
      <c r="F56" s="263"/>
      <c r="G56" s="274">
        <f>SUM(G53:G55)</f>
        <v>-43586003.75</v>
      </c>
      <c r="H56" s="275">
        <f>SUM(H53:H55)</f>
        <v>935896674.63999999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0</v>
      </c>
      <c r="E57" s="258">
        <f>ROUND(H57/$F$49*100,2)</f>
        <v>-256954468.03</v>
      </c>
      <c r="F57" s="246"/>
      <c r="G57" s="223">
        <f>'Werteliste-manuell'!E23</f>
        <v>0</v>
      </c>
      <c r="H57" s="232">
        <f>'Werteliste-manuell'!F23</f>
        <v>-128477234.015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-87172007.5</v>
      </c>
      <c r="E58" s="238">
        <f>SUM(E56:E57)</f>
        <v>1614838881.25</v>
      </c>
      <c r="F58" s="249"/>
      <c r="G58" s="250">
        <f>SUM(G56:G57)</f>
        <v>-43586003.75</v>
      </c>
      <c r="H58" s="279">
        <f>SUM(H56:H57)</f>
        <v>807419440.625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1068345694.87</v>
      </c>
      <c r="E62" s="284">
        <f>'Werteliste-BIENE'!E21</f>
        <v>10713810351.68</v>
      </c>
      <c r="F62" s="285">
        <f>'Werteliste-BIENE'!D67</f>
        <v>45.190072540000003</v>
      </c>
      <c r="G62" s="286">
        <f>D62*$F$62/100</f>
        <v>482786194.48972011</v>
      </c>
      <c r="H62" s="287">
        <f>E62*$F$62/100</f>
        <v>4841578669.7222214</v>
      </c>
      <c r="I62" s="288">
        <f>'Werteliste-BIENE'!D68</f>
        <v>1.99594395</v>
      </c>
      <c r="J62" s="289">
        <f>D62*$I$62/100</f>
        <v>21323581.261843227</v>
      </c>
      <c r="K62" s="290">
        <f>E62*$I$62/100</f>
        <v>213841649.52883068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295012804.01119673</v>
      </c>
      <c r="H63" s="293">
        <f>$E$62*($F$63/100)</f>
        <v>2958509823.8055882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0</v>
      </c>
      <c r="H65" s="232">
        <f>'Werteliste-manuell'!F24</f>
        <v>-220191603.08821541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76222194.456601143</v>
      </c>
      <c r="H66" s="232">
        <f>'Werteliste-manuell'!F25</f>
        <v>423904878.22614574</v>
      </c>
      <c r="I66" s="246"/>
      <c r="J66" s="223">
        <f>'Werteliste-manuell'!E27</f>
        <v>13615300.692</v>
      </c>
      <c r="K66" s="232">
        <f>'Werteliste-manuell'!F27</f>
        <v>97660366.691999987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118285829.31106147</v>
      </c>
      <c r="H67" s="302">
        <f>'Werteliste-manuell'!F26</f>
        <v>1335638682.6763422</v>
      </c>
      <c r="I67" s="300"/>
      <c r="J67" s="301">
        <f>'Werteliste-manuell'!E28</f>
        <v>81874.65962286666</v>
      </c>
      <c r="K67" s="303">
        <f>'Werteliste-manuell'!F28</f>
        <v>24605838.027033497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972307022.26857948</v>
      </c>
      <c r="H68" s="250">
        <f>SUM(H62:H67)</f>
        <v>9339440451.3420811</v>
      </c>
      <c r="I68" s="305"/>
      <c r="J68" s="250">
        <f>SUM(J62:J67)</f>
        <v>35020756.613466099</v>
      </c>
      <c r="K68" s="279">
        <f>SUM(K62:K67)</f>
        <v>336107854.24786419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64173924.240000002</v>
      </c>
      <c r="E70" s="284">
        <f>IF(ISBLANK('Werteliste-manuell'!F29)=TRUE,'Werteliste-BIENE'!E22,'Werteliste-manuell'!F29)</f>
        <v>209232507.66000003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26586340.039999999</v>
      </c>
      <c r="E71" s="308">
        <f>IF(ISBLANK('Werteliste-manuell'!F30)=TRUE,'Werteliste-BIENE'!E23,'Werteliste-manuell'!F30)</f>
        <v>86682038.879999995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37587584.200000003</v>
      </c>
      <c r="E72" s="313">
        <f>H72</f>
        <v>122550468.78000002</v>
      </c>
      <c r="F72" s="246"/>
      <c r="G72" s="283">
        <f>IF(ISBLANK('Werteliste-manuell'!E31)=TRUE,'Werteliste-BIENE'!D24,'Werteliste-manuell'!E31)</f>
        <v>37587584.200000003</v>
      </c>
      <c r="H72" s="314">
        <f>IF(ISBLANK('Werteliste-manuell'!F31)=TRUE,'Werteliste-BIENE'!E24,'Werteliste-manuell'!F31)</f>
        <v>122550468.78000002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-64173924.240000002</v>
      </c>
      <c r="K73" s="322">
        <f>-E70</f>
        <v>-209232507.66000003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2588384906.2899995</v>
      </c>
      <c r="E80" s="357">
        <f>E19+E36+E41+E46+E53+E60+E62+E70+E75+E76</f>
        <v>32830068958.84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1555689151.6135795</v>
      </c>
      <c r="H81" s="367">
        <f>H26+H39+H44+H48+H58+H68+H72+H75+H76</f>
        <v>17211055787.246811</v>
      </c>
      <c r="I81" s="368"/>
      <c r="J81" s="369">
        <f>J26+J39+J48+J68+J73+J76</f>
        <v>158941607.47326612</v>
      </c>
      <c r="K81" s="367">
        <f>K26+K39+K48+K68+K73+K76</f>
        <v>2365934475.9760642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1044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28553650.309999999</v>
      </c>
      <c r="H84" s="376">
        <f>IF(ISBLANK('Werteliste-manuell'!F34)=TRUE,'Werteliste-BIENE'!E29,'Werteliste-manuell'!F34)</f>
        <v>480908000.16000003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58417635.719999999</v>
      </c>
      <c r="H85" s="314">
        <f>'Werteliste-BIENE'!E30+('Werteliste-BIENE'!E31*(7/3))+'Werteliste-manuell'!F35</f>
        <v>911612597.70000005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60601.78</v>
      </c>
      <c r="H86" s="376">
        <f>'Werteliste-BIENE'!E32</f>
        <v>655472.07999999996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5372289.8600000003</v>
      </c>
      <c r="H88" s="387">
        <f>SUM(H89:H91)</f>
        <v>60843322.82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5372289.8600000003</v>
      </c>
      <c r="H89" s="578">
        <f>'Werteliste-BIENE'!E34+'Werteliste-manuell'!F36-'Werteliste-manuell'!F37</f>
        <v>60792808.759999998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50514.06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6357.03</v>
      </c>
      <c r="H92" s="212">
        <f>SUM(H93:H94)</f>
        <v>13375748.110000001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6357.03</v>
      </c>
      <c r="H93" s="382">
        <f>'Werteliste-BIENE'!E35</f>
        <v>64636.85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13311111.260000002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895445.09000000008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895445.09000000008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449303.38</v>
      </c>
      <c r="H98" s="212">
        <f>SUM(H99:H100)</f>
        <v>8770726.5099999998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449303.38</v>
      </c>
      <c r="H99" s="382">
        <f>'Werteliste-BIENE'!E37</f>
        <v>5195449.2699999996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3575277.24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1339477.9299999997</v>
      </c>
      <c r="H101" s="386">
        <f>'Werteliste-manuell'!F42+'Werteliste-manuell'!F43</f>
        <v>25754998.130000006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798417.88</v>
      </c>
      <c r="H102" s="388">
        <f>'Werteliste-manuell'!F44</f>
        <v>10877619.029999999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94997733.889999986</v>
      </c>
      <c r="H105" s="402">
        <f>H83+H84+H85+H86+H87+H88+H92+H95+H98+H101+H102+H103+H104</f>
        <v>1513694973.6299999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175564838.06999999</v>
      </c>
      <c r="K107" s="386">
        <f>'Werteliste-BIENE'!E40</f>
        <v>879400237.70000005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720056953.37</v>
      </c>
      <c r="K108" s="388">
        <f>'Werteliste-BIENE'!E41</f>
        <v>3194009192.4099998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19430331.129999999</v>
      </c>
      <c r="K109" s="412">
        <f>'Werteliste-BIENE'!E42</f>
        <v>199649126.13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915052122.57000005</v>
      </c>
      <c r="K110" s="402">
        <f>SUM(K107:K109)</f>
        <v>4273058556.2399998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1650686885.5035796</v>
      </c>
      <c r="H111" s="402">
        <f>H81+H105+H110</f>
        <v>18724750760.876812</v>
      </c>
      <c r="I111" s="421"/>
      <c r="J111" s="422">
        <f>J81+J105+J110</f>
        <v>1073993730.0432663</v>
      </c>
      <c r="K111" s="423">
        <f>K81+K105+K110</f>
        <v>6638993032.2160645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1650686885.5035796</v>
      </c>
      <c r="H114" s="402">
        <f>H111+H113</f>
        <v>18724750760.876812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3397015.31</v>
      </c>
      <c r="H117" s="444">
        <f>'Werteliste-BIENE'!E43+'Werteliste-manuell'!F46</f>
        <v>33356149.149999999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973788807.19000006</v>
      </c>
      <c r="E119" s="453">
        <f>IF(ISBLANK('Werteliste-manuell'!F48)=TRUE,'Werteliste-BIENE'!E44,'Werteliste-manuell'!F48)</f>
        <v>15191604128.42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M12" sqref="M12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45992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25162.880000000001</v>
      </c>
      <c r="E7" s="560">
        <v>572217.69999999995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1300012883.8699999</v>
      </c>
      <c r="E9" s="562">
        <v>15134458432.139999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0.2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44764423.450000003</v>
      </c>
      <c r="E12" s="560">
        <v>742699681.09000003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57813.21</v>
      </c>
      <c r="E13" s="560">
        <v>2591025.17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-6453512.7999999998</v>
      </c>
      <c r="E14" s="562">
        <v>2481466765.77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57918581.109999999</v>
      </c>
      <c r="E15" s="562">
        <v>932905618.32000005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191161499.78999999</v>
      </c>
      <c r="E16" s="562">
        <v>1480635479.6099999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4872478.97</v>
      </c>
      <c r="E18" s="560">
        <v>64725947.229999997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-87172007.5</v>
      </c>
      <c r="E19" s="562">
        <v>1871793349.28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1068345694.87</v>
      </c>
      <c r="E21" s="562">
        <v>10713810351.68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1044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28553650.309999999</v>
      </c>
      <c r="E29" s="560">
        <v>480908000.16000003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58417635.719999999</v>
      </c>
      <c r="E30" s="560">
        <v>911612597.70000005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60601.78</v>
      </c>
      <c r="E32" s="560">
        <v>655472.07999999996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5372289.8600000003</v>
      </c>
      <c r="E34" s="560">
        <v>59380465.659999996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6357.03</v>
      </c>
      <c r="E35" s="560">
        <v>64636.85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449303.38</v>
      </c>
      <c r="E37" s="560">
        <v>5195449.2699999996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175564838.06999999</v>
      </c>
      <c r="E40" s="560">
        <v>879400237.70000005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720056953.37</v>
      </c>
      <c r="E41" s="560">
        <v>3194009192.4099998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19430331.129999999</v>
      </c>
      <c r="E42" s="562">
        <v>199649126.13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3397015.31</v>
      </c>
      <c r="E43" s="560">
        <v>33356149.149999999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973788807.19000006</v>
      </c>
      <c r="E44" s="562">
        <v>15191604128.42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-36595.94</v>
      </c>
      <c r="E45" s="560">
        <v>3245851.94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-6099.25</v>
      </c>
      <c r="E46" s="560">
        <v>540976.02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-6099.25</v>
      </c>
      <c r="E47" s="564">
        <v>540976.02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82174.44</v>
      </c>
      <c r="E48" s="560">
        <v>1258917.67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18739.93</v>
      </c>
      <c r="E49" s="560">
        <v>645537.97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83906.19</v>
      </c>
      <c r="E50" s="560">
        <v>684375.89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15710.17</v>
      </c>
      <c r="E51" s="560">
        <v>620959.79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0</v>
      </c>
      <c r="E54" s="562">
        <v>-91244650.260000005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1005387.67</v>
      </c>
      <c r="E55" s="560">
        <v>15024733.82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35950505.229999997</v>
      </c>
      <c r="E56" s="560">
        <v>41575681.350000001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603637.56000000006</v>
      </c>
      <c r="E57" s="560">
        <v>15283699.470000001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1535012.87</v>
      </c>
      <c r="E59" s="566">
        <v>16531458.02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424913.7</v>
      </c>
      <c r="E60" s="560">
        <v>10968028.51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848906.73</v>
      </c>
      <c r="E61" s="560">
        <v>5335588.68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972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-2090175.26</v>
      </c>
      <c r="E63" s="568">
        <v>-1169416.44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4" sqref="F4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45992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November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-83412571.510000005</v>
      </c>
      <c r="F9" s="185">
        <v>-840131620.50000012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837744.84</v>
      </c>
      <c r="F10" s="185">
        <v>-15001080.880000001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580454.86</v>
      </c>
      <c r="F11" s="185">
        <v>6497026.2600000007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0</v>
      </c>
      <c r="F13" s="187">
        <v>-658407812.78299415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169083.15</v>
      </c>
      <c r="F14" s="185">
        <v>2450743.11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2842.14</v>
      </c>
      <c r="F17" s="187">
        <v>2842.14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10656140.025</v>
      </c>
      <c r="F18" s="185">
        <v>48640481.539999999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-2286227.7799999998</v>
      </c>
      <c r="F19" s="187">
        <v>-23867130.840000004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0</v>
      </c>
      <c r="F20" s="187">
        <v>-183238650.8472738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0</v>
      </c>
      <c r="F23" s="187">
        <v>-128477234.015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0</v>
      </c>
      <c r="F24" s="189">
        <v>-220191603.08821541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76222194.456601143</v>
      </c>
      <c r="F25" s="185">
        <v>423904878.22614574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118285829.31106147</v>
      </c>
      <c r="F26" s="185">
        <v>1335638682.6763422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13615300.692</v>
      </c>
      <c r="F27" s="185">
        <v>97660366.691999987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81874.65962286666</v>
      </c>
      <c r="F28" s="187">
        <v>24605838.027033497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64173924.240000002</v>
      </c>
      <c r="F29" s="185">
        <v>209232507.66000003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26586340.039999999</v>
      </c>
      <c r="F30" s="185">
        <v>86682038.879999995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37587584.200000003</v>
      </c>
      <c r="F31" s="187">
        <v>122550468.78000002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0</v>
      </c>
      <c r="F36" s="185">
        <v>1412343.1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50514.06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13311111.260000002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895445.09000000008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3575277.24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1339477.9299999997</v>
      </c>
      <c r="F42" s="185">
        <v>25001858.150000006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753139.98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798417.88</v>
      </c>
      <c r="F44" s="185">
        <v>10877619.029999999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24.3.0.3</cp:keywords>
  <cp:lastModifiedBy>Bilski, Patrick</cp:lastModifiedBy>
  <cp:lastPrinted>2025-12-01T05:11:06Z</cp:lastPrinted>
  <dcterms:created xsi:type="dcterms:W3CDTF">2019-08-21T09:16:07Z</dcterms:created>
  <dcterms:modified xsi:type="dcterms:W3CDTF">2025-12-09T08:38:06Z</dcterms:modified>
  <cp:contentStatus>220215</cp:contentStatus>
</cp:coreProperties>
</file>