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7"/>
  <workbookPr codeName="DieseArbeitsmappe"/>
  <mc:AlternateContent xmlns:mc="http://schemas.openxmlformats.org/markup-compatibility/2006">
    <mc:Choice Requires="x15">
      <x15ac:absPath xmlns:x15ac="http://schemas.microsoft.com/office/spreadsheetml/2010/11/ac" url="Q:\STATIST\07971\Realsteuervergleich\für 2023\Bln\Versand\"/>
    </mc:Choice>
  </mc:AlternateContent>
  <xr:revisionPtr revIDLastSave="0" documentId="13_ncr:1_{C36A3F02-43F1-4FE4-AC4B-E4884670001C}" xr6:coauthVersionLast="36" xr6:coauthVersionMax="36" xr10:uidLastSave="{00000000-0000-0000-0000-000000000000}"/>
  <bookViews>
    <workbookView xWindow="30615" yWindow="0" windowWidth="30930" windowHeight="16770" tabRatio="743" xr2:uid="{00000000-000D-0000-FFFF-FFFF00000000}"/>
  </bookViews>
  <sheets>
    <sheet name="D2-Meldung" sheetId="2" r:id="rId1"/>
    <sheet name="Werteliste-BIENE" sheetId="6" r:id="rId2"/>
    <sheet name="Werteliste-manuell" sheetId="7" r:id="rId3"/>
  </sheets>
  <definedNames>
    <definedName name="_xlnm.Print_Area" localSheetId="0">'D2-Meldung'!$A$1:$K$117</definedName>
    <definedName name="_xlnm.Print_Area" localSheetId="1">'Werteliste-BIENE'!$A$1:$E$70</definedName>
    <definedName name="_xlnm.Print_Area" localSheetId="2">'Werteliste-manuell'!$A$1:$G$49</definedName>
    <definedName name="_xlnm.Print_Titles" localSheetId="0">'D2-Meldung'!$A:$B,'D2-Meldung'!$1:$13</definedName>
    <definedName name="_xlnm.Print_Titles" localSheetId="1">'Werteliste-BIENE'!$1:$6</definedName>
    <definedName name="_xlnm.Print_Titles" localSheetId="2">'Werteliste-manuell'!$1:$6</definedName>
  </definedNames>
  <calcPr calcId="191029"/>
</workbook>
</file>

<file path=xl/calcChain.xml><?xml version="1.0" encoding="utf-8"?>
<calcChain xmlns="http://schemas.openxmlformats.org/spreadsheetml/2006/main">
  <c r="E70" i="6" l="1"/>
  <c r="D69" i="6"/>
  <c r="H87" i="2" l="1"/>
  <c r="G87" i="2"/>
  <c r="H89" i="2"/>
  <c r="H88" i="2"/>
  <c r="G89" i="2"/>
  <c r="G88" i="2"/>
  <c r="H97" i="2"/>
  <c r="G97" i="2"/>
  <c r="H94" i="2"/>
  <c r="G94" i="2"/>
  <c r="H91" i="2"/>
  <c r="G91" i="2"/>
  <c r="H101" i="2"/>
  <c r="G101" i="2"/>
  <c r="H86" i="2" l="1"/>
  <c r="G86" i="2"/>
  <c r="E1" i="6"/>
  <c r="K1" i="2"/>
  <c r="H98" i="2" l="1"/>
  <c r="G98" i="2"/>
  <c r="H95" i="2"/>
  <c r="G95" i="2"/>
  <c r="H93" i="2" l="1"/>
  <c r="H96" i="2"/>
  <c r="G96" i="2"/>
  <c r="G93" i="2"/>
  <c r="H83" i="2" l="1"/>
  <c r="G83" i="2"/>
  <c r="J6" i="2" l="1"/>
  <c r="J5" i="2"/>
  <c r="J4" i="2"/>
  <c r="B111" i="2" s="1"/>
  <c r="C4" i="7"/>
  <c r="C3" i="7"/>
  <c r="C2" i="7"/>
  <c r="C49" i="7" s="1"/>
  <c r="E19" i="2" l="1"/>
  <c r="D19" i="2"/>
  <c r="H82" i="2" l="1"/>
  <c r="G82" i="2"/>
  <c r="H76" i="2" l="1"/>
  <c r="G76" i="2"/>
  <c r="H75" i="2"/>
  <c r="G75" i="2"/>
  <c r="D68" i="2" l="1"/>
  <c r="E68" i="2"/>
  <c r="E117" i="2" l="1"/>
  <c r="D117" i="2"/>
  <c r="H70" i="2"/>
  <c r="G70" i="2"/>
  <c r="E69" i="2"/>
  <c r="D69" i="2"/>
  <c r="K71" i="2"/>
  <c r="J71" i="2"/>
  <c r="K65" i="2" l="1"/>
  <c r="J65" i="2"/>
  <c r="K64" i="2"/>
  <c r="J64" i="2"/>
  <c r="H65" i="2"/>
  <c r="G65" i="2"/>
  <c r="H64" i="2"/>
  <c r="G64" i="2"/>
  <c r="H63" i="2"/>
  <c r="G63" i="2"/>
  <c r="H62" i="2"/>
  <c r="G62" i="2" l="1"/>
  <c r="I60" i="2"/>
  <c r="F60" i="2"/>
  <c r="F61" i="2" l="1"/>
  <c r="D53" i="2" l="1"/>
  <c r="G53" i="2" s="1"/>
  <c r="G47" i="2"/>
  <c r="D47" i="2" s="1"/>
  <c r="J47" i="2" s="1"/>
  <c r="G42" i="2"/>
  <c r="D42" i="2" l="1"/>
  <c r="G34" i="2"/>
  <c r="D34" i="2" s="1"/>
  <c r="G20" i="2" l="1"/>
  <c r="D20" i="2" s="1"/>
  <c r="J20" i="2" s="1"/>
  <c r="D18" i="2" l="1"/>
  <c r="D70" i="2" l="1"/>
  <c r="G23" i="2"/>
  <c r="H115" i="2" l="1"/>
  <c r="G115" i="2"/>
  <c r="G99" i="2"/>
  <c r="E32" i="2" l="1"/>
  <c r="D32" i="2"/>
  <c r="E52" i="2"/>
  <c r="D52" i="2"/>
  <c r="D17" i="2"/>
  <c r="D16" i="2" s="1"/>
  <c r="D23" i="2"/>
  <c r="J23" i="2" s="1"/>
  <c r="G116" i="2"/>
  <c r="G100" i="2"/>
  <c r="G92" i="2"/>
  <c r="G57" i="2"/>
  <c r="G55" i="2"/>
  <c r="G54" i="2"/>
  <c r="G43" i="2"/>
  <c r="G38" i="2"/>
  <c r="G37" i="2"/>
  <c r="D37" i="2" s="1"/>
  <c r="G35" i="2"/>
  <c r="G25" i="2"/>
  <c r="D25" i="2" s="1"/>
  <c r="J25" i="2" s="1"/>
  <c r="G22" i="2"/>
  <c r="G21" i="2"/>
  <c r="K107" i="2"/>
  <c r="J107" i="2"/>
  <c r="K106" i="2"/>
  <c r="J106" i="2"/>
  <c r="K105" i="2"/>
  <c r="J105" i="2"/>
  <c r="H102" i="2"/>
  <c r="G102" i="2"/>
  <c r="H85" i="2"/>
  <c r="G85" i="2"/>
  <c r="H84" i="2"/>
  <c r="G84" i="2"/>
  <c r="H81" i="2"/>
  <c r="G81" i="2"/>
  <c r="E73" i="2"/>
  <c r="H73" i="2" s="1"/>
  <c r="D73" i="2"/>
  <c r="G73" i="2" s="1"/>
  <c r="E60" i="2"/>
  <c r="D60" i="2"/>
  <c r="E53" i="2"/>
  <c r="H53" i="2" s="1"/>
  <c r="E51" i="2"/>
  <c r="D51" i="2"/>
  <c r="E46" i="2"/>
  <c r="D46" i="2"/>
  <c r="D48" i="2" s="1"/>
  <c r="E41" i="2"/>
  <c r="D41" i="2"/>
  <c r="E33" i="2"/>
  <c r="D33" i="2"/>
  <c r="G33" i="2" s="1"/>
  <c r="E31" i="2"/>
  <c r="D31" i="2"/>
  <c r="E30" i="2"/>
  <c r="D30" i="2"/>
  <c r="E29" i="2"/>
  <c r="D29" i="2"/>
  <c r="E18" i="2"/>
  <c r="H92" i="2"/>
  <c r="K75" i="2"/>
  <c r="G41" i="2" l="1"/>
  <c r="G44" i="2" s="1"/>
  <c r="H41" i="2"/>
  <c r="D28" i="2"/>
  <c r="D50" i="2"/>
  <c r="H90" i="2"/>
  <c r="K108" i="2"/>
  <c r="E28" i="2"/>
  <c r="E50" i="2"/>
  <c r="G46" i="2"/>
  <c r="G48" i="2" s="1"/>
  <c r="J46" i="2"/>
  <c r="J48" i="2" s="1"/>
  <c r="K33" i="2"/>
  <c r="H33" i="2"/>
  <c r="K46" i="2"/>
  <c r="H46" i="2"/>
  <c r="G61" i="2"/>
  <c r="J60" i="2"/>
  <c r="J66" i="2" s="1"/>
  <c r="G60" i="2"/>
  <c r="J108" i="2"/>
  <c r="H61" i="2"/>
  <c r="H60" i="2"/>
  <c r="K60" i="2"/>
  <c r="K66" i="2" s="1"/>
  <c r="G90" i="2"/>
  <c r="G103" i="2" s="1"/>
  <c r="D43" i="2"/>
  <c r="D44" i="2" s="1"/>
  <c r="D35" i="2"/>
  <c r="D36" i="2" s="1"/>
  <c r="G36" i="2"/>
  <c r="G39" i="2" s="1"/>
  <c r="G74" i="2"/>
  <c r="J74" i="2" s="1"/>
  <c r="G56" i="2"/>
  <c r="D54" i="2"/>
  <c r="H23" i="2"/>
  <c r="E23" i="2" s="1"/>
  <c r="K23" i="2" s="1"/>
  <c r="H111" i="2"/>
  <c r="G111" i="2"/>
  <c r="H20" i="2"/>
  <c r="E20" i="2" s="1"/>
  <c r="E17" i="2"/>
  <c r="E16" i="2" s="1"/>
  <c r="H99" i="2"/>
  <c r="H116" i="2"/>
  <c r="H34" i="2"/>
  <c r="H43" i="2"/>
  <c r="E43" i="2" s="1"/>
  <c r="H42" i="2"/>
  <c r="H21" i="2"/>
  <c r="H35" i="2"/>
  <c r="H55" i="2"/>
  <c r="H22" i="2"/>
  <c r="H37" i="2"/>
  <c r="E37" i="2" s="1"/>
  <c r="H57" i="2"/>
  <c r="E57" i="2" s="1"/>
  <c r="H54" i="2"/>
  <c r="H25" i="2"/>
  <c r="H38" i="2"/>
  <c r="H47" i="2"/>
  <c r="H100" i="2"/>
  <c r="H103" i="2" l="1"/>
  <c r="H44" i="2"/>
  <c r="H48" i="2"/>
  <c r="H56" i="2"/>
  <c r="H66" i="2"/>
  <c r="G66" i="2"/>
  <c r="E34" i="2"/>
  <c r="H36" i="2"/>
  <c r="D57" i="2" l="1"/>
  <c r="D55" i="2"/>
  <c r="D56" i="2" s="1"/>
  <c r="D58" i="2" l="1"/>
  <c r="D38" i="2" l="1"/>
  <c r="D39" i="2" s="1"/>
  <c r="D22" i="2" l="1"/>
  <c r="D21" i="2"/>
  <c r="H19" i="2"/>
  <c r="H24" i="2" s="1"/>
  <c r="G19" i="2"/>
  <c r="G24" i="2" s="1"/>
  <c r="D24" i="2" l="1"/>
  <c r="D26" i="2" s="1"/>
  <c r="J76" i="2"/>
  <c r="D76" i="2"/>
  <c r="J75" i="2"/>
  <c r="D75" i="2"/>
  <c r="G58" i="2"/>
  <c r="J38" i="2"/>
  <c r="J37" i="2"/>
  <c r="J35" i="2"/>
  <c r="J33" i="2"/>
  <c r="J22" i="2"/>
  <c r="J21" i="2"/>
  <c r="K19" i="2"/>
  <c r="J19" i="2"/>
  <c r="G26" i="2"/>
  <c r="J12" i="2"/>
  <c r="G12" i="2"/>
  <c r="D12" i="2"/>
  <c r="G79" i="2" l="1"/>
  <c r="G109" i="2" s="1"/>
  <c r="G112" i="2" s="1"/>
  <c r="J24" i="2"/>
  <c r="J26" i="2" s="1"/>
  <c r="J34" i="2"/>
  <c r="J36" i="2" s="1"/>
  <c r="J39" i="2" s="1"/>
  <c r="D74" i="2"/>
  <c r="D78" i="2" s="1"/>
  <c r="J79" i="2" l="1"/>
  <c r="J109" i="2" s="1"/>
  <c r="K37" i="2"/>
  <c r="E55" i="2"/>
  <c r="E21" i="2"/>
  <c r="K21" i="2" s="1"/>
  <c r="E38" i="2"/>
  <c r="K38" i="2" s="1"/>
  <c r="E35" i="2"/>
  <c r="E22" i="2"/>
  <c r="K22" i="2" s="1"/>
  <c r="E47" i="2"/>
  <c r="E48" i="2" s="1"/>
  <c r="E25" i="2"/>
  <c r="K25" i="2" s="1"/>
  <c r="E70" i="2"/>
  <c r="K47" i="2" l="1"/>
  <c r="K48" i="2" s="1"/>
  <c r="K35" i="2"/>
  <c r="E36" i="2"/>
  <c r="E24" i="2"/>
  <c r="E26" i="2" s="1"/>
  <c r="H39" i="2"/>
  <c r="H58" i="2"/>
  <c r="K20" i="2"/>
  <c r="K24" i="2" s="1"/>
  <c r="K26" i="2" s="1"/>
  <c r="K76" i="2"/>
  <c r="E76" i="2"/>
  <c r="E54" i="2"/>
  <c r="E56" i="2" s="1"/>
  <c r="E58" i="2" s="1"/>
  <c r="E42" i="2"/>
  <c r="E44" i="2" s="1"/>
  <c r="H26" i="2"/>
  <c r="E39" i="2" l="1"/>
  <c r="K34" i="2"/>
  <c r="K36" i="2" s="1"/>
  <c r="K39" i="2" s="1"/>
  <c r="H74" i="2"/>
  <c r="K74" i="2" s="1"/>
  <c r="E75" i="2"/>
  <c r="H79" i="2" l="1"/>
  <c r="H109" i="2" s="1"/>
  <c r="H112" i="2" s="1"/>
  <c r="K79" i="2"/>
  <c r="K109" i="2" s="1"/>
  <c r="E74" i="2"/>
  <c r="E78" i="2" s="1"/>
</calcChain>
</file>

<file path=xl/sharedStrings.xml><?xml version="1.0" encoding="utf-8"?>
<sst xmlns="http://schemas.openxmlformats.org/spreadsheetml/2006/main" count="711" uniqueCount="403">
  <si>
    <t>D 2 - M E L D U N G</t>
  </si>
  <si>
    <t>Nachweisung über Aufkommen und Einnahmen an Steuern</t>
  </si>
  <si>
    <t>Aufkommen an</t>
  </si>
  <si>
    <t>davon</t>
  </si>
  <si>
    <t>Gemeinschaftsteuern</t>
  </si>
  <si>
    <t>Landesanteil</t>
  </si>
  <si>
    <t>Gemeindeanteil</t>
  </si>
  <si>
    <t>Lfd. Nr.</t>
  </si>
  <si>
    <t>Grp</t>
  </si>
  <si>
    <t>im Monat</t>
  </si>
  <si>
    <t>Anteil</t>
  </si>
  <si>
    <t>Euro</t>
  </si>
  <si>
    <t>I.100</t>
  </si>
  <si>
    <t>Lohnsteuer</t>
  </si>
  <si>
    <t>011</t>
  </si>
  <si>
    <t>I.110</t>
  </si>
  <si>
    <t>Lohnsteuer brutto</t>
  </si>
  <si>
    <t>I.111</t>
  </si>
  <si>
    <t>I.112</t>
  </si>
  <si>
    <t>abzgl. Arbeitnehmersparzulage</t>
  </si>
  <si>
    <t>abzgl. Kindergeld der Finanzkassen</t>
  </si>
  <si>
    <t>I.120</t>
  </si>
  <si>
    <t>originäres Aufkommen Finanzämter</t>
  </si>
  <si>
    <t>I.121</t>
  </si>
  <si>
    <t>zzgl. Kindergeld der Familienkassen</t>
  </si>
  <si>
    <t>I.122</t>
  </si>
  <si>
    <t>I.123</t>
  </si>
  <si>
    <t>zzgl. Pauschale Lohnsteuer geringfügig Beschäftigte</t>
  </si>
  <si>
    <t>I.130</t>
  </si>
  <si>
    <t>Lohnsteuer vor Zerlegung (netto)</t>
  </si>
  <si>
    <t>I.131</t>
  </si>
  <si>
    <t>zzgl. Zerlegung der Lohnsteuer</t>
  </si>
  <si>
    <t>I.140</t>
  </si>
  <si>
    <t>Lohnsteuer nach Zerlegung</t>
  </si>
  <si>
    <t>I.200</t>
  </si>
  <si>
    <t>Veranlagte Einkommensteuer</t>
  </si>
  <si>
    <t>012</t>
  </si>
  <si>
    <t>I.210</t>
  </si>
  <si>
    <t>Veranlagte Einkommensteuer brutto</t>
  </si>
  <si>
    <t>I.211</t>
  </si>
  <si>
    <t>abzgl. Eigenheimzulage</t>
  </si>
  <si>
    <t>I.212</t>
  </si>
  <si>
    <t>abzgl. Investitionszulage Einkommensteuer</t>
  </si>
  <si>
    <t>I.213</t>
  </si>
  <si>
    <t>abzgl. Erstattungen aus Arbeitnehmerveranlagungen</t>
  </si>
  <si>
    <t>I.220</t>
  </si>
  <si>
    <t>I.221</t>
  </si>
  <si>
    <t>I.222</t>
  </si>
  <si>
    <t>zzgl. Doppelbesteuerungsabkommen</t>
  </si>
  <si>
    <t>I.230</t>
  </si>
  <si>
    <t>I.231</t>
  </si>
  <si>
    <t>I.232</t>
  </si>
  <si>
    <t>zzgl. Erstattungen an das BZSt zur ESt</t>
  </si>
  <si>
    <t>I.240</t>
  </si>
  <si>
    <t>Veranlagte Einkommensteuer (Kasse)</t>
  </si>
  <si>
    <t>I.300</t>
  </si>
  <si>
    <t>Nicht veranlagte Steuern vom Ertrag</t>
  </si>
  <si>
    <t>013</t>
  </si>
  <si>
    <t>I.310</t>
  </si>
  <si>
    <t>Nicht veranlagte Steuern vom Ertrag brutto</t>
  </si>
  <si>
    <t>I.311</t>
  </si>
  <si>
    <t>I.312</t>
  </si>
  <si>
    <t>zzgl. Erstattungen an das BZSt zur KapSt</t>
  </si>
  <si>
    <t>I.320</t>
  </si>
  <si>
    <t xml:space="preserve">Nicht veranlagte Steuern vom Ertrag nach Erstattungen </t>
  </si>
  <si>
    <t>I.400</t>
  </si>
  <si>
    <t>Abgeltungsteuer auf Zins- und Veräußerungserträge</t>
  </si>
  <si>
    <t>018</t>
  </si>
  <si>
    <t>I.410</t>
  </si>
  <si>
    <t>Abgeltungsteuer auf Zins- und Veräußerungserträge brutto</t>
  </si>
  <si>
    <t>I.421</t>
  </si>
  <si>
    <t>zzgl. Zerlegung der Abgeltungsteuer</t>
  </si>
  <si>
    <t>I.430</t>
  </si>
  <si>
    <t xml:space="preserve">Abgeltungsteuer nach Zerlegung </t>
  </si>
  <si>
    <t>I.500</t>
  </si>
  <si>
    <t>Körperschaftsteuer</t>
  </si>
  <si>
    <t>014</t>
  </si>
  <si>
    <t>I.510</t>
  </si>
  <si>
    <t>Körperschaftsteuer brutto</t>
  </si>
  <si>
    <t>I.511</t>
  </si>
  <si>
    <t>abzgl. Investitionszulage Körperschaftsteuer</t>
  </si>
  <si>
    <t>I.520</t>
  </si>
  <si>
    <t>I.521</t>
  </si>
  <si>
    <t>I.522</t>
  </si>
  <si>
    <t>zzgl. Erstattungen an das BZSt zur KSt</t>
  </si>
  <si>
    <t>I.530</t>
  </si>
  <si>
    <t>Körperschaftsteuer nach Erstattung und vor Zerlegung</t>
  </si>
  <si>
    <t>I.531</t>
  </si>
  <si>
    <t>zzgl. Zerlegung der Körperschaftsteuer</t>
  </si>
  <si>
    <t>I.540</t>
  </si>
  <si>
    <t>Körperschaftsteuer nach Zerlegung</t>
  </si>
  <si>
    <t>I.600</t>
  </si>
  <si>
    <t>I.610</t>
  </si>
  <si>
    <t>I.611</t>
  </si>
  <si>
    <t>I.612</t>
  </si>
  <si>
    <t>I.613</t>
  </si>
  <si>
    <t>I.620</t>
  </si>
  <si>
    <t>I.700</t>
  </si>
  <si>
    <t>Gewerbesteuerumlage</t>
  </si>
  <si>
    <t>017</t>
  </si>
  <si>
    <t>Bundesanteil</t>
  </si>
  <si>
    <t>II.100</t>
  </si>
  <si>
    <t>Steuern nach ehemaligem DDR-Recht</t>
  </si>
  <si>
    <t>II.200</t>
  </si>
  <si>
    <t>Erhöhte Gewerbesteuerumlage</t>
  </si>
  <si>
    <t>vor Erstattungen, vor Zerlegung = originäres Aufkommen (BIENE)</t>
  </si>
  <si>
    <t>nach Erstattungen, nach Zerlegung = kassenmäßige Steuereinnahmen</t>
  </si>
  <si>
    <t>III.100</t>
  </si>
  <si>
    <t xml:space="preserve">Vermögensteuer </t>
  </si>
  <si>
    <t>051</t>
  </si>
  <si>
    <t>III.200</t>
  </si>
  <si>
    <t xml:space="preserve">Erbschaftsteuer </t>
  </si>
  <si>
    <t>052</t>
  </si>
  <si>
    <t>III.300</t>
  </si>
  <si>
    <t>Grunderwerbsteuer</t>
  </si>
  <si>
    <t>053</t>
  </si>
  <si>
    <t>III.410</t>
  </si>
  <si>
    <t>Totalisatorsteuer</t>
  </si>
  <si>
    <t>055</t>
  </si>
  <si>
    <t>III.420</t>
  </si>
  <si>
    <t>Andere Rennwettsteuer</t>
  </si>
  <si>
    <t>056</t>
  </si>
  <si>
    <t>III.430</t>
  </si>
  <si>
    <t xml:space="preserve">Lotteriesteuer </t>
  </si>
  <si>
    <t>057</t>
  </si>
  <si>
    <t>III.440</t>
  </si>
  <si>
    <t>III.441</t>
  </si>
  <si>
    <t>III.442</t>
  </si>
  <si>
    <t>III.500</t>
  </si>
  <si>
    <t>Feuerschutzsteuer</t>
  </si>
  <si>
    <t>059</t>
  </si>
  <si>
    <t>III.600</t>
  </si>
  <si>
    <t xml:space="preserve">Biersteuer </t>
  </si>
  <si>
    <t>061</t>
  </si>
  <si>
    <t>III.700</t>
  </si>
  <si>
    <t>Sonstige Steuern</t>
  </si>
  <si>
    <t>069</t>
  </si>
  <si>
    <t>III.</t>
  </si>
  <si>
    <r>
      <t xml:space="preserve">Summe Landessteuern </t>
    </r>
    <r>
      <rPr>
        <i/>
        <sz val="8"/>
        <color theme="0" tint="-0.499984740745262"/>
        <rFont val="Arial"/>
        <family val="2"/>
      </rPr>
      <t>(kassenmäßige Steuereinnahmen)</t>
    </r>
  </si>
  <si>
    <t>--</t>
  </si>
  <si>
    <t>IV.100</t>
  </si>
  <si>
    <t xml:space="preserve">Grundsteuer </t>
  </si>
  <si>
    <t>IV.200</t>
  </si>
  <si>
    <t xml:space="preserve">Gewerbesteuer brutto </t>
  </si>
  <si>
    <t>IV.300</t>
  </si>
  <si>
    <t>sonstige Gemeindesteuern</t>
  </si>
  <si>
    <t>IV.</t>
  </si>
  <si>
    <t>Summe Gemeindesteuern der Stadtstaaten</t>
  </si>
  <si>
    <t>I.-IV.</t>
  </si>
  <si>
    <t>Kassenmäßige Steuereinnahmen insgesamt</t>
  </si>
  <si>
    <t>V.100</t>
  </si>
  <si>
    <t>Spielbankabgabe</t>
  </si>
  <si>
    <t>093</t>
  </si>
  <si>
    <t>V.200</t>
  </si>
  <si>
    <t>Förderabgabe</t>
  </si>
  <si>
    <t>122</t>
  </si>
  <si>
    <t>V.300</t>
  </si>
  <si>
    <t>Bemessungsgrundlage Grunderwerbsteuer</t>
  </si>
  <si>
    <t>VI.101</t>
  </si>
  <si>
    <t>VI.102</t>
  </si>
  <si>
    <t>VI.103</t>
  </si>
  <si>
    <t>VI.201</t>
  </si>
  <si>
    <t>VI.202</t>
  </si>
  <si>
    <t>VI.203</t>
  </si>
  <si>
    <t>VI.204</t>
  </si>
  <si>
    <t>VI.205</t>
  </si>
  <si>
    <t>VII.100</t>
  </si>
  <si>
    <t>Auszahlungen KSt-Guthaben nach § 37 KStG</t>
  </si>
  <si>
    <t>VII.200</t>
  </si>
  <si>
    <t>Zahlungen (KSt-Erhöhung) nach § 38 KStG</t>
  </si>
  <si>
    <t>VIII.111</t>
  </si>
  <si>
    <t>VIII.112</t>
  </si>
  <si>
    <t>VIII.113</t>
  </si>
  <si>
    <t>VIII.114</t>
  </si>
  <si>
    <t>VIII.121</t>
  </si>
  <si>
    <t>VIII.122</t>
  </si>
  <si>
    <t>VIII.123</t>
  </si>
  <si>
    <t>VIII.124</t>
  </si>
  <si>
    <t>VIII.210</t>
  </si>
  <si>
    <t>Zinsen zur USt nach §§ 234–237 AO</t>
  </si>
  <si>
    <t>100 %</t>
  </si>
  <si>
    <t>%</t>
  </si>
  <si>
    <t>II.201</t>
  </si>
  <si>
    <t>II.202</t>
  </si>
  <si>
    <t>I.614</t>
  </si>
  <si>
    <t>Land:</t>
  </si>
  <si>
    <t>Berichtsmonat:</t>
  </si>
  <si>
    <t>Berichtsjahr:</t>
  </si>
  <si>
    <t>zzgl. Altersvermögensgesetz</t>
  </si>
  <si>
    <t>I. Gemeinschaftsteuern</t>
  </si>
  <si>
    <t>II. Sonstige Gemeinschaftsteuern</t>
  </si>
  <si>
    <t>III. Landessteuern</t>
  </si>
  <si>
    <t>IV. Gemeindesteuern der Stadtstaaten</t>
  </si>
  <si>
    <t>Zuschlag zur Gewerbesteuerumlage FDE</t>
  </si>
  <si>
    <t>Zuschlag zur Gewerbesteuerumlage FKP</t>
  </si>
  <si>
    <t>III.501</t>
  </si>
  <si>
    <t>III.502</t>
  </si>
  <si>
    <t>V. Sonstiges im Finanzausgleich</t>
  </si>
  <si>
    <t xml:space="preserve">kumuliert ab </t>
  </si>
  <si>
    <t>Jahresanfang</t>
  </si>
  <si>
    <t>Steuerart</t>
  </si>
  <si>
    <t>Monatswert</t>
  </si>
  <si>
    <t>kumulierter Jahreswert</t>
  </si>
  <si>
    <t>Arbeitnehmersparzulage</t>
  </si>
  <si>
    <t>Kindergeld der Finanzkassen</t>
  </si>
  <si>
    <t>Kindergeld der Familienkassen</t>
  </si>
  <si>
    <t>Altersvermögensgesetz</t>
  </si>
  <si>
    <t>Pauschale Lohnsteuer geringfügig Beschäftigte</t>
  </si>
  <si>
    <t>Zerlegung der Lohnsteuer</t>
  </si>
  <si>
    <t>Eigenheimzulage</t>
  </si>
  <si>
    <t>Investitionszulage Einkommensteuer</t>
  </si>
  <si>
    <t>Erstattungen aus Arbeitnehmerveranlagungen</t>
  </si>
  <si>
    <t>Lohnsteuer Aufkommen Finanzämter</t>
  </si>
  <si>
    <t>Veranlagte Einkommensteuer Aufkommen Finanzämter</t>
  </si>
  <si>
    <t>Doppelbesteuerungsabkommen</t>
  </si>
  <si>
    <t>Erstattungen an das BZSt zur ESt</t>
  </si>
  <si>
    <t>LSt</t>
  </si>
  <si>
    <t>vESt</t>
  </si>
  <si>
    <t>nvStvE</t>
  </si>
  <si>
    <t>AbgSt</t>
  </si>
  <si>
    <t>KSt</t>
  </si>
  <si>
    <t>Erstattungen an das BZSt zur KapSt</t>
  </si>
  <si>
    <t>Ausfüllhinweise</t>
  </si>
  <si>
    <t>Zerlegung der Abgeltungsteuer</t>
  </si>
  <si>
    <t>Körperschaftsteuer Aufkommen Finanzämter</t>
  </si>
  <si>
    <t>Investitionszulage Körperschaftsteuer</t>
  </si>
  <si>
    <t>Erstattungen an das BZSt zur KSt</t>
  </si>
  <si>
    <t>USt</t>
  </si>
  <si>
    <t>Umsatzsteuer Aufkommen Finanzämter gesamt</t>
  </si>
  <si>
    <t>Zerlegung der Körperschaftsteuer</t>
  </si>
  <si>
    <t>GewSt</t>
  </si>
  <si>
    <t>Gewerbesteuerumlage Bundesanteil</t>
  </si>
  <si>
    <t>Gewerbesteuerumlage Landesanteil</t>
  </si>
  <si>
    <t>LandesSt</t>
  </si>
  <si>
    <t>Grunderwerbsteuer altes Recht (BY)</t>
  </si>
  <si>
    <t>Feuerschutzsteuer - Zahlungen des BZSt an die Länder</t>
  </si>
  <si>
    <t>Feuerschutzsteuer - Zahlungen zur Jahresabrechnung der FB Hamburg</t>
  </si>
  <si>
    <t>StadtStaaten</t>
  </si>
  <si>
    <t>BauL</t>
  </si>
  <si>
    <t>Anrechnungsbetrag nach § 48c EStG - auf sonstige Steuern/Zuschläge</t>
  </si>
  <si>
    <t>Anrechnungsbetrag nach § 48c EStG - Auszahlungen</t>
  </si>
  <si>
    <t>Anrechnungsbetrag nach § 48c EStG - auf die Körperschaftsteuer</t>
  </si>
  <si>
    <t>Anrechnungsbetrag nach § 48c EStG - auf die Einkommensteuer</t>
  </si>
  <si>
    <t>Anrechnungsbetrag nach § 48c EStG - auf die Lohnsteuer</t>
  </si>
  <si>
    <t>KSt-Guthaben</t>
  </si>
  <si>
    <t>Erstattungen von Zinsen § 233a AO - zur Körperschaftsteuer</t>
  </si>
  <si>
    <t>Erstattungen von Zinsen § 233a AO - zur Umsatzsteuer</t>
  </si>
  <si>
    <t>Erstattungen von Zinsen § 233a AO - zur Vermögensteuer</t>
  </si>
  <si>
    <t>Nachzahlungen von Zinsen § 233 AO - zur Körperschaftsteuer</t>
  </si>
  <si>
    <t>Nachzahlungen von Zinsen § 233 AO - zur Umsatzsteuer</t>
  </si>
  <si>
    <t>Nachzahlungen von Zinsen § 233 AO - zur Vermögensteuer</t>
  </si>
  <si>
    <t>Zinsen</t>
  </si>
  <si>
    <t>I.612Land</t>
  </si>
  <si>
    <t>I.613Land</t>
  </si>
  <si>
    <t>I.614Land</t>
  </si>
  <si>
    <t>I.614Gem</t>
  </si>
  <si>
    <t>Korrekturen zum Kassenabgleich</t>
  </si>
  <si>
    <t>korrigierte kassenm. Steuereinnahmen insgesamt</t>
  </si>
  <si>
    <t>Korrekturen</t>
  </si>
  <si>
    <t>Gewerbesteuer Offshore</t>
  </si>
  <si>
    <t>kumuliert Vormonate</t>
  </si>
  <si>
    <t>I.124</t>
  </si>
  <si>
    <t>I.214</t>
  </si>
  <si>
    <t>abzgl. Forschungszulage Einkommensteuer</t>
  </si>
  <si>
    <t>Forschungszulage Einkommensteuer</t>
  </si>
  <si>
    <t>Forschungszulage Körperschaftsteuer</t>
  </si>
  <si>
    <t>I.512</t>
  </si>
  <si>
    <t>abzgl. Forschungszulage Körperschaftsteuer</t>
  </si>
  <si>
    <t>BY, MV, NI</t>
  </si>
  <si>
    <t>I.710</t>
  </si>
  <si>
    <t>GrErwSt</t>
  </si>
  <si>
    <t>LotterieSt</t>
  </si>
  <si>
    <t>I.-IV.100</t>
  </si>
  <si>
    <t>I.-IV.200</t>
  </si>
  <si>
    <t>Steuern vom Umsatz</t>
  </si>
  <si>
    <t>015
016</t>
  </si>
  <si>
    <t>originäres Aufkommen USt Finanzämter</t>
  </si>
  <si>
    <t>I.615</t>
  </si>
  <si>
    <t>zzgl. nicht (+) bzw. zusätzlich (-) abzuliefernder Bundesanteil lt. 1. VO FAG</t>
  </si>
  <si>
    <t>zzgl. Vorauszahlungen USt-Verteilung im FA</t>
  </si>
  <si>
    <t>zzgl. Abrechnungen USt-Verteilung im FA</t>
  </si>
  <si>
    <t>zzgl. EUSt (Land) bzw. USt-Ausgleich durch EUSt (Gemeinden)</t>
  </si>
  <si>
    <t>Steuern vom Umsatz insgesamt</t>
  </si>
  <si>
    <t>I.611Land</t>
  </si>
  <si>
    <t>I.610Gem</t>
  </si>
  <si>
    <t>I.610Land</t>
  </si>
  <si>
    <t>Weitere Angaben zur Umsatzsteuer</t>
  </si>
  <si>
    <t>monatliche Vorauszahlung gem. § 1 Abs. 3 Erste VO FAG (€)</t>
  </si>
  <si>
    <t>I.615Land</t>
  </si>
  <si>
    <t>I.615Gem</t>
  </si>
  <si>
    <t>Abrechnungen USt-Verteilung im Finanzausgleich</t>
  </si>
  <si>
    <t>USt-Ausgleich über Einfuhrumsatzsteuer-Abrechnung (Gemeinden)</t>
  </si>
  <si>
    <t>Abrechnungsbeträge Umsatzsteuer: vierteljährliche Zwischenabrechnungen, vorläufige Endabrechnungen und endgültige Abrechnungen im Finanzausgleich</t>
  </si>
  <si>
    <t>Einfuhrumsatzsteuer (Landesanteil)</t>
  </si>
  <si>
    <t>EUSt-Abrechnung: Summe Restausgleich und Abschlagszahlungen EUSt (Land)</t>
  </si>
  <si>
    <t>EUSt-Abrechnung: Ausgleich durch Einfuhrumsatzsteuer (Gemeinden)</t>
  </si>
  <si>
    <t>Zusatzbetrag Arbeitnehmersparzulage (wird zum BIENE-Wert addiert)</t>
  </si>
  <si>
    <t>I. + II. Summen Gemeinschaftsteuern</t>
  </si>
  <si>
    <t>originäres Aufkommen gesamt</t>
  </si>
  <si>
    <t>Zusatzbetrag Lotteriesteuer (wird zum BIENE-Wert addiert)</t>
  </si>
  <si>
    <t>Zusatzbetrag Grunderwerbsteuer (wird zum BIENE-Wert addiert)</t>
  </si>
  <si>
    <t>Zusatzbetrag Spielbankabgabe (wird zum BIENE-Wert addiert)</t>
  </si>
  <si>
    <t>I.711</t>
  </si>
  <si>
    <t>I.712</t>
  </si>
  <si>
    <t>I.713</t>
  </si>
  <si>
    <t>Vorrangfeld! Falls verwendet ersetzt dieser Betrag den BIENE-Wert.</t>
  </si>
  <si>
    <t>BIENE oder manuell (Vorrang manuell)</t>
  </si>
  <si>
    <t>BIENE</t>
  </si>
  <si>
    <t>manuell</t>
  </si>
  <si>
    <t>Datenquelle / Hinweise</t>
  </si>
  <si>
    <t>BIENE (nur Stadtstaaten)</t>
  </si>
  <si>
    <t>Hinweis</t>
  </si>
  <si>
    <t>Gelbe Felder: Daten übernommen aus Werteliste BIENE bzw. Werteliste manuell gem. Hinweis in Spalte L.</t>
  </si>
  <si>
    <t>NI, MV</t>
  </si>
  <si>
    <t>BIENE zuzüglich Zusatzbetrag manuell</t>
  </si>
  <si>
    <t>Weisse Felder: Formeln (Werte errechnet aus BIENE bzw. manuellen Werten) bzw. leer.</t>
  </si>
  <si>
    <t>Werteliste BIENE</t>
  </si>
  <si>
    <t>Werteliste manuell</t>
  </si>
  <si>
    <t>Nicht veranlagte Steuern vom Ertrag Aufkommen Finanzämter</t>
  </si>
  <si>
    <t>Abgeltungsteuer auf Zins- und Veräußerungserträge Aufkommen Finanzämter</t>
  </si>
  <si>
    <t>Gewerbesteuerumlage (Zahlung durch Gemeinden)</t>
  </si>
  <si>
    <t>Steuern nach ehemaligem DDR-Recht Aufkommen Finanzämter</t>
  </si>
  <si>
    <t>Arbeitnehmersparzulage (Zusatzbetrag)</t>
  </si>
  <si>
    <t>Grunderwerbsteuer (Zusatzbetrag)</t>
  </si>
  <si>
    <t>Lotteriesteuer (Zusatzbetrag)</t>
  </si>
  <si>
    <t>Spielbankabgabe (Zusatzbetrag)</t>
  </si>
  <si>
    <t>ErbSchSt</t>
  </si>
  <si>
    <t>Erbschaftsteuer</t>
  </si>
  <si>
    <t>Zusatzbetrag Zahlungen vom BND/MAD/BfV/MIK (VS) (wird zum BIENE-Wert addiert)</t>
  </si>
  <si>
    <t>originäres Aufkommen Finanzämter (Zusatzbetrag)</t>
  </si>
  <si>
    <t>Datum:</t>
  </si>
  <si>
    <t>Landesanteil; bei Zahlung an Bund mit negativem Vorzeichen</t>
  </si>
  <si>
    <t>Landesanteil; bei Zahlung vom Bund mit positivem Vorzeichen</t>
  </si>
  <si>
    <t>Landesanteil; bei Zufluss positives Vorzeichen</t>
  </si>
  <si>
    <t>Landesanteil; bei Abfluss negatives Vorzeichen; bei Zufluss positives Vorzeichen</t>
  </si>
  <si>
    <t>Über Einfuhrumsatzsteuer-Abrechnung</t>
  </si>
  <si>
    <t>Bei Abfluss/Zufluss negatives/positives Vorzeihen; vorbelegt mit "0" wg. Datenbankimport</t>
  </si>
  <si>
    <t>Bei Zufluss positives Vorzeichen; vorbelegt mit "0" wg. Datenbankimport</t>
  </si>
  <si>
    <t>Bei Abzug vom Korrekturposten negativem Vorzeichen</t>
  </si>
  <si>
    <t>BIENE (einschließlich GrErwSt BY altes Recht) zuzüglich Zusatzbetrag manuell</t>
  </si>
  <si>
    <t>BY: BIENE / MV: manuell / NI: BIENE zuzüglich Zusatzbetrag manuell</t>
  </si>
  <si>
    <t>zzgl. Renteneinkünfte von beschränkt Steuerpflichtigen</t>
  </si>
  <si>
    <t>I.+II.101</t>
  </si>
  <si>
    <t>I.+II.102</t>
  </si>
  <si>
    <t>Renteneinkünfte von beschränkt Steuerpflichtigen</t>
  </si>
  <si>
    <t>Steuerabzug nach § 48 EStG - zur Lohnsteuer</t>
  </si>
  <si>
    <t>Steuerabzug nach § 48 EStG - zur Einkommensteuer</t>
  </si>
  <si>
    <t>Steuerabzug nach § 48 EStG - zur Körperschaftsteuer</t>
  </si>
  <si>
    <t>Sportwettensteuer</t>
  </si>
  <si>
    <t>zzgl. USt-Beträge § 1 Abs. 2 ff. FAG</t>
  </si>
  <si>
    <t>USt-Beträge § 1 Abs. 2 ff. FAG (Land)</t>
  </si>
  <si>
    <t>USt-Beträge § 1 Abs. 2 ff. FAG (Gemeinden)</t>
  </si>
  <si>
    <t>örtliches Aufkommen Sportwettensteuer</t>
  </si>
  <si>
    <t>Zerlegung Sportwettensteuer</t>
  </si>
  <si>
    <t>III.450</t>
  </si>
  <si>
    <t>III.451</t>
  </si>
  <si>
    <t>örtliches Aufkommen Online-Pokersteuer</t>
  </si>
  <si>
    <t>III.452</t>
  </si>
  <si>
    <t>Zerlegung Online-Pokersteuer</t>
  </si>
  <si>
    <t>III.460</t>
  </si>
  <si>
    <t>Virtuelle Automatensteuer</t>
  </si>
  <si>
    <t>III.461</t>
  </si>
  <si>
    <t>örtliches Aufkommen virtuelle Automatensteuer</t>
  </si>
  <si>
    <t>III.462</t>
  </si>
  <si>
    <t>Zerlegung virtuelle Automatensteuer</t>
  </si>
  <si>
    <t>III.431</t>
  </si>
  <si>
    <t>Sportwettensteuer (örtliches Aufkommen)</t>
  </si>
  <si>
    <t>Virtuelle Automatensteuer (örtliches Aufkommen)</t>
  </si>
  <si>
    <t>BIENE oder manuell (Vorrang BIENE)</t>
  </si>
  <si>
    <t>zzgl. Steuern nach §§ 50, 50a EStG</t>
  </si>
  <si>
    <t>Steuern nach §§ 50, 50a EStG</t>
  </si>
  <si>
    <t>Online-Pokersteuer (örtliches Aufkommen)</t>
  </si>
  <si>
    <t>058</t>
  </si>
  <si>
    <t>III.432</t>
  </si>
  <si>
    <t>Zerlegung Lotteriesteuer ausländischer Anbieter</t>
  </si>
  <si>
    <t>III.431Zus</t>
  </si>
  <si>
    <t>Online-Pokersteuer</t>
  </si>
  <si>
    <t>zzgl. Steuern nach §§ 50, 50a EStG und § 10 StAbwG</t>
  </si>
  <si>
    <t>Steuern nach §§ 50, 50a EStG und § 10 StAbwG</t>
  </si>
  <si>
    <t>FKA</t>
  </si>
  <si>
    <t xml:space="preserve">Gemeindesteuern der Stadtstaaten - Grundsteuer </t>
  </si>
  <si>
    <t xml:space="preserve">Gemeindesteuern der Stadtstaaten - Gewerbesteuer brutto </t>
  </si>
  <si>
    <t>Gemeindesteuern der Stadtstaaten - sonstige Gemeindesteuern</t>
  </si>
  <si>
    <t xml:space="preserve">Erstattungen von Zinsen § 233a AO - zur Einkommen-/Lohnsteuer </t>
  </si>
  <si>
    <t xml:space="preserve">Nachzahlungen von Zinsen § 233 AO - zur Einkommen-/Lohnsteuer </t>
  </si>
  <si>
    <t>Länderanteil Umsatzsteuer gem. § 1 Abs. 1 FAG (v.H.)</t>
  </si>
  <si>
    <t>Gemeindeanteil Umsatzsteuer gem. § 1 Abs. 1 FAG (v.H.)</t>
  </si>
  <si>
    <t>Ablieferungssatz Bundesanteil gem. § 1 Abs. 1 Erste VO FAG (v.H.)</t>
  </si>
  <si>
    <t>landesspezifischer Bundesanteil gem. § 1 Abs. 1 Erste VO FAG (v.H.)</t>
  </si>
  <si>
    <t>Eingabefelder</t>
  </si>
  <si>
    <t>062</t>
  </si>
  <si>
    <t>Online-Casinospielsteuer</t>
  </si>
  <si>
    <t>III.620</t>
  </si>
  <si>
    <t>örtliches Aufkommen Lotteriesteuer ausländischer Anbieter</t>
  </si>
  <si>
    <t>III.433</t>
  </si>
  <si>
    <t>Aufkommen ausländischer Anbieter zur Lotteriesteuer (ist im BIENE-Wert enthalten)</t>
  </si>
  <si>
    <t>Lotteriesteuer (örtliches Aufkommen)</t>
  </si>
  <si>
    <t>BIENE zzgl. Zusatzbetrag manuell abzgl. Aufkommen ausländischer Anbieter manuell</t>
  </si>
  <si>
    <t>örtliches Aufkommen Lotteriesteuer inländischer Anbieter</t>
  </si>
  <si>
    <t>Lotteriesteuer ausländischer Anbieter (örtliches Aufkommen Hessen)</t>
  </si>
  <si>
    <t>Berlin</t>
  </si>
  <si>
    <t>Oktober</t>
  </si>
  <si>
    <t>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</si>
</sst>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\ _€_-;\-* #,##0.00\ _€_-;_-* &quot;-&quot;??\ _€_-;_-@_-"/>
    <numFmt numFmtId="164" formatCode="#,##0;\-#,##0;\-"/>
    <numFmt numFmtId="165" formatCode="0.0"/>
    <numFmt numFmtId="166" formatCode="#,##0.00000000"/>
    <numFmt numFmtId="167" formatCode="dd/mm/yy;@"/>
    <numFmt numFmtId="168" formatCode="#,##0.0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u/>
      <sz val="16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b/>
      <u/>
      <sz val="11"/>
      <name val="Arial"/>
      <family val="2"/>
    </font>
    <font>
      <b/>
      <sz val="11"/>
      <name val="Arial"/>
      <family val="2"/>
    </font>
    <font>
      <sz val="9"/>
      <color theme="0" tint="-0.499984740745262"/>
      <name val="Arial"/>
      <family val="2"/>
    </font>
    <font>
      <i/>
      <sz val="8"/>
      <color theme="0" tint="-0.499984740745262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i/>
      <sz val="8"/>
      <name val="Arial"/>
      <family val="2"/>
    </font>
    <font>
      <i/>
      <sz val="9"/>
      <color theme="0" tint="-0.499984740745262"/>
      <name val="Arial"/>
      <family val="2"/>
    </font>
    <font>
      <b/>
      <u/>
      <sz val="14"/>
      <name val="Arial"/>
      <family val="2"/>
    </font>
    <font>
      <b/>
      <sz val="14"/>
      <name val="Arial"/>
      <family val="2"/>
    </font>
    <font>
      <b/>
      <i/>
      <sz val="8"/>
      <name val="Arial"/>
      <family val="2"/>
    </font>
    <font>
      <b/>
      <sz val="9"/>
      <color rgb="FFC00000"/>
      <name val="Arial"/>
      <family val="2"/>
    </font>
    <font>
      <sz val="10"/>
      <name val="Arial"/>
      <family val="2"/>
    </font>
    <font>
      <sz val="8"/>
      <name val="Calibri"/>
      <family val="2"/>
      <scheme val="minor"/>
    </font>
    <font>
      <b/>
      <sz val="9"/>
      <color theme="0" tint="-0.499984740745262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sz val="13"/>
      <color theme="1"/>
      <name val="Arial"/>
      <family val="2"/>
    </font>
    <font>
      <b/>
      <sz val="16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0"/>
      <color theme="1"/>
      <name val="Arial"/>
      <family val="2"/>
    </font>
    <font>
      <sz val="11"/>
      <color rgb="FFFF0000"/>
      <name val="Arial"/>
      <family val="2"/>
    </font>
    <font>
      <sz val="11"/>
      <color theme="0" tint="-0.499984740745262"/>
      <name val="Arial"/>
      <family val="2"/>
    </font>
    <font>
      <b/>
      <sz val="11"/>
      <color theme="0" tint="-0.499984740745262"/>
      <name val="Arial"/>
      <family val="2"/>
    </font>
    <font>
      <i/>
      <sz val="8"/>
      <color theme="1"/>
      <name val="Arial"/>
      <family val="2"/>
    </font>
    <font>
      <b/>
      <sz val="12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CD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ck">
        <color indexed="64"/>
      </bottom>
      <diagonal/>
    </border>
    <border>
      <left/>
      <right style="medium">
        <color indexed="64"/>
      </right>
      <top style="dotted">
        <color indexed="64"/>
      </top>
      <bottom style="thick">
        <color indexed="64"/>
      </bottom>
      <diagonal/>
    </border>
    <border>
      <left style="thin">
        <color indexed="64"/>
      </left>
      <right/>
      <top style="dotted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ck">
        <color indexed="64"/>
      </bottom>
      <diagonal/>
    </border>
    <border>
      <left/>
      <right/>
      <top style="dotted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dashed">
        <color auto="1"/>
      </top>
      <bottom style="dotted">
        <color indexed="64"/>
      </bottom>
      <diagonal/>
    </border>
    <border>
      <left style="thin">
        <color auto="1"/>
      </left>
      <right style="thin">
        <color indexed="64"/>
      </right>
      <top style="dashed">
        <color auto="1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 style="medium">
        <color indexed="64"/>
      </right>
      <top style="thick">
        <color indexed="64"/>
      </top>
      <bottom style="dotted">
        <color indexed="64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dotted">
        <color indexed="64"/>
      </bottom>
      <diagonal/>
    </border>
    <border>
      <left/>
      <right style="medium">
        <color indexed="64"/>
      </right>
      <top style="dashed">
        <color indexed="64"/>
      </top>
      <bottom/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 style="medium">
        <color auto="1"/>
      </right>
      <top style="dotted">
        <color indexed="64"/>
      </top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/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/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9" fillId="0" borderId="0" applyFill="0" applyBorder="0" applyProtection="0"/>
    <xf numFmtId="43" fontId="1" fillId="0" borderId="0" applyFont="0" applyFill="0" applyBorder="0" applyAlignment="0" applyProtection="0"/>
  </cellStyleXfs>
  <cellXfs count="603">
    <xf numFmtId="0" fontId="0" fillId="0" borderId="0" xfId="0"/>
    <xf numFmtId="0" fontId="23" fillId="0" borderId="0" xfId="0" applyFont="1"/>
    <xf numFmtId="0" fontId="23" fillId="0" borderId="9" xfId="0" applyFont="1" applyBorder="1" applyAlignment="1">
      <alignment horizontal="left" indent="37"/>
    </xf>
    <xf numFmtId="0" fontId="25" fillId="0" borderId="85" xfId="0" applyFont="1" applyBorder="1" applyAlignment="1">
      <alignment horizontal="center" vertical="center" wrapText="1"/>
    </xf>
    <xf numFmtId="0" fontId="25" fillId="0" borderId="90" xfId="0" applyFont="1" applyBorder="1" applyAlignment="1">
      <alignment wrapText="1"/>
    </xf>
    <xf numFmtId="0" fontId="5" fillId="0" borderId="113" xfId="0" applyFont="1" applyBorder="1"/>
    <xf numFmtId="0" fontId="5" fillId="0" borderId="115" xfId="0" applyFont="1" applyBorder="1"/>
    <xf numFmtId="0" fontId="5" fillId="0" borderId="116" xfId="0" applyFont="1" applyBorder="1"/>
    <xf numFmtId="0" fontId="5" fillId="0" borderId="117" xfId="0" applyFont="1" applyBorder="1"/>
    <xf numFmtId="0" fontId="5" fillId="0" borderId="114" xfId="0" applyFont="1" applyBorder="1"/>
    <xf numFmtId="38" fontId="3" fillId="0" borderId="0" xfId="0" applyNumberFormat="1" applyFont="1" applyAlignment="1">
      <alignment horizontal="centerContinuous"/>
    </xf>
    <xf numFmtId="38" fontId="22" fillId="0" borderId="57" xfId="0" applyNumberFormat="1" applyFont="1" applyBorder="1" applyAlignment="1">
      <alignment horizontal="right" indent="1"/>
    </xf>
    <xf numFmtId="0" fontId="23" fillId="0" borderId="0" xfId="0" applyFont="1" applyAlignment="1">
      <alignment horizontal="centerContinuous"/>
    </xf>
    <xf numFmtId="0" fontId="24" fillId="0" borderId="0" xfId="0" applyFont="1" applyAlignment="1">
      <alignment horizontal="centerContinuous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Continuous"/>
    </xf>
    <xf numFmtId="38" fontId="4" fillId="0" borderId="0" xfId="0" applyNumberFormat="1" applyFont="1" applyAlignment="1">
      <alignment horizontal="centerContinuous"/>
    </xf>
    <xf numFmtId="0" fontId="5" fillId="0" borderId="0" xfId="0" applyFont="1" applyAlignment="1">
      <alignment horizontal="centerContinuous"/>
    </xf>
    <xf numFmtId="0" fontId="6" fillId="0" borderId="0" xfId="0" applyFont="1" applyAlignment="1">
      <alignment horizontal="centerContinuous"/>
    </xf>
    <xf numFmtId="0" fontId="4" fillId="0" borderId="1" xfId="0" applyFont="1" applyBorder="1" applyAlignment="1">
      <alignment horizontal="left"/>
    </xf>
    <xf numFmtId="0" fontId="4" fillId="0" borderId="1" xfId="0" applyFont="1" applyBorder="1"/>
    <xf numFmtId="38" fontId="4" fillId="0" borderId="2" xfId="0" applyNumberFormat="1" applyFont="1" applyBorder="1" applyAlignment="1">
      <alignment horizontal="centerContinuous"/>
    </xf>
    <xf numFmtId="38" fontId="4" fillId="0" borderId="3" xfId="0" applyNumberFormat="1" applyFont="1" applyBorder="1" applyAlignment="1">
      <alignment horizontal="centerContinuous"/>
    </xf>
    <xf numFmtId="0" fontId="4" fillId="0" borderId="1" xfId="0" applyFont="1" applyBorder="1" applyAlignment="1">
      <alignment horizontal="center"/>
    </xf>
    <xf numFmtId="38" fontId="4" fillId="0" borderId="4" xfId="0" applyNumberFormat="1" applyFont="1" applyBorder="1" applyAlignment="1">
      <alignment horizontal="centerContinuous"/>
    </xf>
    <xf numFmtId="0" fontId="4" fillId="0" borderId="5" xfId="0" applyFont="1" applyBorder="1" applyAlignment="1">
      <alignment horizontal="left" vertical="center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/>
    <xf numFmtId="38" fontId="4" fillId="0" borderId="6" xfId="0" applyNumberFormat="1" applyFont="1" applyBorder="1" applyAlignment="1">
      <alignment horizontal="centerContinuous"/>
    </xf>
    <xf numFmtId="38" fontId="4" fillId="0" borderId="7" xfId="0" applyNumberFormat="1" applyFont="1" applyBorder="1" applyAlignment="1">
      <alignment horizontal="centerContinuous"/>
    </xf>
    <xf numFmtId="0" fontId="4" fillId="0" borderId="5" xfId="0" applyFont="1" applyBorder="1" applyAlignment="1">
      <alignment horizontal="left"/>
    </xf>
    <xf numFmtId="0" fontId="4" fillId="0" borderId="8" xfId="0" applyFont="1" applyBorder="1"/>
    <xf numFmtId="38" fontId="4" fillId="0" borderId="9" xfId="0" quotePrefix="1" applyNumberFormat="1" applyFont="1" applyBorder="1" applyAlignment="1">
      <alignment horizontal="centerContinuous"/>
    </xf>
    <xf numFmtId="38" fontId="4" fillId="0" borderId="10" xfId="0" applyNumberFormat="1" applyFont="1" applyBorder="1" applyAlignment="1">
      <alignment horizontal="centerContinuous"/>
    </xf>
    <xf numFmtId="38" fontId="4" fillId="0" borderId="9" xfId="0" applyNumberFormat="1" applyFont="1" applyBorder="1" applyAlignment="1">
      <alignment horizontal="centerContinuous"/>
    </xf>
    <xf numFmtId="38" fontId="4" fillId="0" borderId="11" xfId="0" applyNumberFormat="1" applyFont="1" applyBorder="1" applyAlignment="1">
      <alignment horizontal="centerContinuous"/>
    </xf>
    <xf numFmtId="38" fontId="4" fillId="0" borderId="13" xfId="0" applyNumberFormat="1" applyFont="1" applyBorder="1" applyAlignment="1">
      <alignment horizontal="center" vertical="center"/>
    </xf>
    <xf numFmtId="38" fontId="4" fillId="0" borderId="7" xfId="0" applyNumberFormat="1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38" fontId="4" fillId="0" borderId="4" xfId="0" applyNumberFormat="1" applyFont="1" applyBorder="1" applyAlignment="1">
      <alignment horizontal="center" vertical="center"/>
    </xf>
    <xf numFmtId="0" fontId="5" fillId="0" borderId="14" xfId="0" applyFont="1" applyBorder="1" applyAlignment="1">
      <alignment horizontal="right" wrapText="1"/>
    </xf>
    <xf numFmtId="38" fontId="4" fillId="0" borderId="15" xfId="0" applyNumberFormat="1" applyFont="1" applyBorder="1" applyAlignment="1">
      <alignment horizontal="center" vertical="center"/>
    </xf>
    <xf numFmtId="14" fontId="4" fillId="0" borderId="16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right" wrapText="1"/>
    </xf>
    <xf numFmtId="0" fontId="4" fillId="0" borderId="8" xfId="0" applyFont="1" applyBorder="1" applyAlignment="1">
      <alignment horizontal="left"/>
    </xf>
    <xf numFmtId="0" fontId="4" fillId="0" borderId="18" xfId="0" applyFont="1" applyBorder="1"/>
    <xf numFmtId="38" fontId="4" fillId="0" borderId="9" xfId="0" applyNumberFormat="1" applyFont="1" applyBorder="1" applyAlignment="1">
      <alignment horizontal="center" vertical="center"/>
    </xf>
    <xf numFmtId="38" fontId="4" fillId="0" borderId="11" xfId="0" applyNumberFormat="1" applyFont="1" applyBorder="1" applyAlignment="1">
      <alignment horizontal="center" vertical="center"/>
    </xf>
    <xf numFmtId="0" fontId="5" fillId="0" borderId="19" xfId="0" applyFont="1" applyBorder="1" applyAlignment="1">
      <alignment horizontal="center"/>
    </xf>
    <xf numFmtId="0" fontId="4" fillId="0" borderId="2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/>
    </xf>
    <xf numFmtId="0" fontId="4" fillId="0" borderId="22" xfId="0" applyFont="1" applyBorder="1" applyAlignment="1">
      <alignment horizontal="center" vertical="center"/>
    </xf>
    <xf numFmtId="38" fontId="4" fillId="0" borderId="23" xfId="0" applyNumberFormat="1" applyFont="1" applyBorder="1" applyAlignment="1">
      <alignment horizontal="center" vertical="center"/>
    </xf>
    <xf numFmtId="0" fontId="7" fillId="2" borderId="24" xfId="0" applyFont="1" applyFill="1" applyBorder="1" applyAlignment="1">
      <alignment horizontal="left" vertical="center"/>
    </xf>
    <xf numFmtId="0" fontId="16" fillId="2" borderId="25" xfId="0" applyFont="1" applyFill="1" applyBorder="1" applyAlignment="1">
      <alignment vertical="center"/>
    </xf>
    <xf numFmtId="0" fontId="8" fillId="0" borderId="28" xfId="0" applyFont="1" applyBorder="1" applyAlignment="1">
      <alignment horizontal="left" vertical="center"/>
    </xf>
    <xf numFmtId="0" fontId="8" fillId="0" borderId="24" xfId="0" applyFont="1" applyBorder="1" applyAlignment="1">
      <alignment horizontal="left" vertical="center" indent="1"/>
    </xf>
    <xf numFmtId="0" fontId="4" fillId="0" borderId="24" xfId="0" applyFont="1" applyBorder="1" applyAlignment="1">
      <alignment horizontal="left"/>
    </xf>
    <xf numFmtId="0" fontId="4" fillId="0" borderId="24" xfId="0" applyFont="1" applyBorder="1" applyAlignment="1">
      <alignment horizontal="left" indent="2"/>
    </xf>
    <xf numFmtId="0" fontId="13" fillId="0" borderId="24" xfId="0" applyFont="1" applyBorder="1" applyAlignment="1">
      <alignment horizontal="left" indent="1"/>
    </xf>
    <xf numFmtId="0" fontId="13" fillId="0" borderId="24" xfId="0" applyFont="1" applyBorder="1" applyAlignment="1">
      <alignment horizontal="left" indent="5"/>
    </xf>
    <xf numFmtId="0" fontId="13" fillId="0" borderId="34" xfId="0" applyFont="1" applyBorder="1" applyAlignment="1">
      <alignment horizontal="left" indent="5"/>
    </xf>
    <xf numFmtId="0" fontId="4" fillId="0" borderId="60" xfId="0" applyFont="1" applyBorder="1" applyAlignment="1">
      <alignment horizontal="left"/>
    </xf>
    <xf numFmtId="0" fontId="4" fillId="0" borderId="60" xfId="0" applyFont="1" applyBorder="1" applyAlignment="1">
      <alignment horizontal="left" indent="2"/>
    </xf>
    <xf numFmtId="0" fontId="4" fillId="0" borderId="24" xfId="0" applyFont="1" applyBorder="1" applyAlignment="1">
      <alignment horizontal="left" wrapText="1"/>
    </xf>
    <xf numFmtId="0" fontId="13" fillId="0" borderId="34" xfId="0" applyFont="1" applyBorder="1" applyAlignment="1">
      <alignment horizontal="left" indent="1"/>
    </xf>
    <xf numFmtId="0" fontId="4" fillId="0" borderId="34" xfId="0" applyFont="1" applyBorder="1" applyAlignment="1">
      <alignment horizontal="left" indent="2"/>
    </xf>
    <xf numFmtId="0" fontId="4" fillId="0" borderId="96" xfId="0" applyFont="1" applyBorder="1" applyAlignment="1">
      <alignment horizontal="left" indent="2"/>
    </xf>
    <xf numFmtId="0" fontId="8" fillId="0" borderId="24" xfId="0" applyFont="1" applyBorder="1" applyAlignment="1">
      <alignment horizontal="left" vertical="center"/>
    </xf>
    <xf numFmtId="0" fontId="8" fillId="0" borderId="98" xfId="0" applyFont="1" applyBorder="1" applyAlignment="1">
      <alignment horizontal="left" vertical="center" indent="1"/>
    </xf>
    <xf numFmtId="0" fontId="4" fillId="0" borderId="104" xfId="0" applyFont="1" applyBorder="1" applyAlignment="1">
      <alignment horizontal="left" indent="2"/>
    </xf>
    <xf numFmtId="0" fontId="13" fillId="0" borderId="103" xfId="0" applyFont="1" applyBorder="1" applyAlignment="1">
      <alignment horizontal="left" indent="5"/>
    </xf>
    <xf numFmtId="0" fontId="13" fillId="0" borderId="28" xfId="0" applyFont="1" applyBorder="1" applyAlignment="1">
      <alignment horizontal="left" indent="5"/>
    </xf>
    <xf numFmtId="0" fontId="4" fillId="0" borderId="72" xfId="0" applyFont="1" applyBorder="1" applyAlignment="1">
      <alignment horizontal="left" indent="2"/>
    </xf>
    <xf numFmtId="0" fontId="13" fillId="0" borderId="46" xfId="0" applyFont="1" applyBorder="1" applyAlignment="1">
      <alignment horizontal="left" indent="1"/>
    </xf>
    <xf numFmtId="0" fontId="13" fillId="0" borderId="47" xfId="0" applyFont="1" applyBorder="1" applyAlignment="1">
      <alignment horizontal="left" indent="5"/>
    </xf>
    <xf numFmtId="0" fontId="16" fillId="2" borderId="24" xfId="0" applyFont="1" applyFill="1" applyBorder="1" applyAlignment="1">
      <alignment vertical="center"/>
    </xf>
    <xf numFmtId="0" fontId="8" fillId="0" borderId="17" xfId="0" applyFont="1" applyBorder="1" applyAlignment="1">
      <alignment horizontal="left"/>
    </xf>
    <xf numFmtId="0" fontId="8" fillId="0" borderId="17" xfId="0" applyFont="1" applyBorder="1" applyAlignment="1">
      <alignment horizontal="left" indent="1"/>
    </xf>
    <xf numFmtId="0" fontId="8" fillId="0" borderId="24" xfId="0" applyFont="1" applyBorder="1" applyAlignment="1">
      <alignment horizontal="left" wrapText="1"/>
    </xf>
    <xf numFmtId="0" fontId="8" fillId="0" borderId="39" xfId="0" applyFont="1" applyBorder="1" applyAlignment="1">
      <alignment horizontal="left" wrapText="1" indent="1"/>
    </xf>
    <xf numFmtId="0" fontId="13" fillId="0" borderId="24" xfId="0" applyFont="1" applyBorder="1" applyAlignment="1">
      <alignment horizontal="left" indent="4"/>
    </xf>
    <xf numFmtId="0" fontId="13" fillId="0" borderId="60" xfId="0" applyFont="1" applyBorder="1" applyAlignment="1">
      <alignment horizontal="left" indent="1"/>
    </xf>
    <xf numFmtId="0" fontId="13" fillId="0" borderId="60" xfId="0" applyFont="1" applyBorder="1" applyAlignment="1">
      <alignment horizontal="left" indent="4"/>
    </xf>
    <xf numFmtId="0" fontId="8" fillId="0" borderId="66" xfId="0" applyFont="1" applyBorder="1" applyAlignment="1">
      <alignment horizontal="left" vertical="center"/>
    </xf>
    <xf numFmtId="0" fontId="8" fillId="4" borderId="67" xfId="0" applyFont="1" applyFill="1" applyBorder="1" applyAlignment="1">
      <alignment horizontal="left" vertical="center" indent="1"/>
    </xf>
    <xf numFmtId="0" fontId="13" fillId="0" borderId="24" xfId="0" applyFont="1" applyBorder="1" applyAlignment="1">
      <alignment horizontal="left"/>
    </xf>
    <xf numFmtId="0" fontId="13" fillId="0" borderId="60" xfId="0" applyFont="1" applyBorder="1" applyAlignment="1">
      <alignment horizontal="left"/>
    </xf>
    <xf numFmtId="0" fontId="16" fillId="2" borderId="28" xfId="0" applyFont="1" applyFill="1" applyBorder="1" applyAlignment="1">
      <alignment vertical="center"/>
    </xf>
    <xf numFmtId="0" fontId="4" fillId="0" borderId="24" xfId="0" applyFont="1" applyBorder="1" applyAlignment="1">
      <alignment horizontal="left" indent="1"/>
    </xf>
    <xf numFmtId="0" fontId="4" fillId="0" borderId="35" xfId="0" applyFont="1" applyBorder="1" applyAlignment="1">
      <alignment horizontal="left" wrapText="1"/>
    </xf>
    <xf numFmtId="0" fontId="4" fillId="0" borderId="35" xfId="0" applyFont="1" applyBorder="1" applyAlignment="1">
      <alignment horizontal="left" indent="1"/>
    </xf>
    <xf numFmtId="0" fontId="8" fillId="4" borderId="71" xfId="0" applyFont="1" applyFill="1" applyBorder="1" applyAlignment="1">
      <alignment horizontal="left" vertical="center"/>
    </xf>
    <xf numFmtId="0" fontId="8" fillId="4" borderId="71" xfId="0" applyFont="1" applyFill="1" applyBorder="1" applyAlignment="1">
      <alignment horizontal="left" vertical="center" indent="1"/>
    </xf>
    <xf numFmtId="0" fontId="8" fillId="4" borderId="76" xfId="0" applyFont="1" applyFill="1" applyBorder="1" applyAlignment="1">
      <alignment horizontal="left" vertical="center"/>
    </xf>
    <xf numFmtId="0" fontId="8" fillId="4" borderId="76" xfId="0" applyFont="1" applyFill="1" applyBorder="1" applyAlignment="1">
      <alignment horizontal="left" vertical="center" indent="1"/>
    </xf>
    <xf numFmtId="0" fontId="8" fillId="4" borderId="80" xfId="0" applyFont="1" applyFill="1" applyBorder="1" applyAlignment="1">
      <alignment horizontal="left" vertical="center"/>
    </xf>
    <xf numFmtId="0" fontId="8" fillId="4" borderId="80" xfId="0" applyFont="1" applyFill="1" applyBorder="1" applyAlignment="1">
      <alignment horizontal="left" vertical="center" indent="1"/>
    </xf>
    <xf numFmtId="0" fontId="7" fillId="2" borderId="5" xfId="0" applyFont="1" applyFill="1" applyBorder="1" applyAlignment="1">
      <alignment horizontal="left" vertical="center"/>
    </xf>
    <xf numFmtId="0" fontId="17" fillId="0" borderId="28" xfId="0" applyFont="1" applyBorder="1" applyAlignment="1">
      <alignment horizontal="left" vertical="center" wrapText="1"/>
    </xf>
    <xf numFmtId="0" fontId="17" fillId="4" borderId="94" xfId="0" applyFont="1" applyFill="1" applyBorder="1" applyAlignment="1">
      <alignment horizontal="left" vertical="center" indent="1"/>
    </xf>
    <xf numFmtId="0" fontId="8" fillId="0" borderId="76" xfId="0" applyFont="1" applyBorder="1" applyAlignment="1">
      <alignment horizontal="left" vertical="center"/>
    </xf>
    <xf numFmtId="0" fontId="8" fillId="4" borderId="95" xfId="0" applyFont="1" applyFill="1" applyBorder="1" applyAlignment="1">
      <alignment horizontal="left" vertical="center" indent="1"/>
    </xf>
    <xf numFmtId="0" fontId="17" fillId="4" borderId="81" xfId="0" applyFont="1" applyFill="1" applyBorder="1" applyAlignment="1">
      <alignment horizontal="left" vertical="center"/>
    </xf>
    <xf numFmtId="0" fontId="17" fillId="4" borderId="105" xfId="0" applyFont="1" applyFill="1" applyBorder="1" applyAlignment="1">
      <alignment horizontal="left" vertical="center" indent="1"/>
    </xf>
    <xf numFmtId="0" fontId="4" fillId="0" borderId="60" xfId="0" applyFont="1" applyBorder="1" applyAlignment="1">
      <alignment horizontal="left" wrapText="1"/>
    </xf>
    <xf numFmtId="0" fontId="4" fillId="0" borderId="60" xfId="0" applyFont="1" applyBorder="1" applyAlignment="1">
      <alignment horizontal="left" indent="1"/>
    </xf>
    <xf numFmtId="0" fontId="23" fillId="0" borderId="9" xfId="0" applyFont="1" applyBorder="1" applyAlignment="1">
      <alignment horizontal="left" indent="1"/>
    </xf>
    <xf numFmtId="0" fontId="23" fillId="0" borderId="0" xfId="0" applyFont="1" applyAlignment="1">
      <alignment horizontal="left"/>
    </xf>
    <xf numFmtId="0" fontId="5" fillId="0" borderId="6" xfId="0" applyFont="1" applyBorder="1"/>
    <xf numFmtId="0" fontId="5" fillId="0" borderId="94" xfId="0" applyFont="1" applyBorder="1"/>
    <xf numFmtId="0" fontId="5" fillId="0" borderId="100" xfId="0" applyFont="1" applyBorder="1"/>
    <xf numFmtId="0" fontId="5" fillId="0" borderId="99" xfId="0" applyFont="1" applyBorder="1"/>
    <xf numFmtId="0" fontId="5" fillId="0" borderId="10" xfId="0" applyFont="1" applyBorder="1"/>
    <xf numFmtId="0" fontId="5" fillId="0" borderId="0" xfId="0" applyFont="1"/>
    <xf numFmtId="0" fontId="5" fillId="0" borderId="9" xfId="0" applyFont="1" applyBorder="1"/>
    <xf numFmtId="0" fontId="5" fillId="0" borderId="9" xfId="0" applyFont="1" applyBorder="1" applyAlignment="1">
      <alignment wrapText="1"/>
    </xf>
    <xf numFmtId="0" fontId="12" fillId="0" borderId="0" xfId="0" applyFont="1"/>
    <xf numFmtId="0" fontId="25" fillId="0" borderId="85" xfId="0" applyFont="1" applyBorder="1" applyAlignment="1">
      <alignment horizontal="center" vertical="center"/>
    </xf>
    <xf numFmtId="0" fontId="25" fillId="0" borderId="107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indent="1"/>
    </xf>
    <xf numFmtId="0" fontId="5" fillId="0" borderId="94" xfId="0" applyFont="1" applyBorder="1" applyAlignment="1">
      <alignment horizontal="left" indent="1"/>
    </xf>
    <xf numFmtId="0" fontId="5" fillId="0" borderId="100" xfId="0" applyFont="1" applyBorder="1" applyAlignment="1">
      <alignment horizontal="left" indent="1"/>
    </xf>
    <xf numFmtId="0" fontId="5" fillId="0" borderId="99" xfId="0" applyFont="1" applyBorder="1" applyAlignment="1">
      <alignment horizontal="left" indent="1"/>
    </xf>
    <xf numFmtId="0" fontId="5" fillId="0" borderId="10" xfId="0" applyFont="1" applyBorder="1" applyAlignment="1">
      <alignment horizontal="left" indent="1"/>
    </xf>
    <xf numFmtId="0" fontId="5" fillId="0" borderId="118" xfId="0" applyFont="1" applyBorder="1"/>
    <xf numFmtId="0" fontId="5" fillId="0" borderId="119" xfId="0" applyFont="1" applyBorder="1"/>
    <xf numFmtId="0" fontId="5" fillId="0" borderId="119" xfId="0" applyFont="1" applyBorder="1" applyAlignment="1">
      <alignment horizontal="left" indent="1"/>
    </xf>
    <xf numFmtId="4" fontId="5" fillId="0" borderId="0" xfId="0" applyNumberFormat="1" applyFont="1" applyAlignment="1">
      <alignment vertical="center"/>
    </xf>
    <xf numFmtId="0" fontId="5" fillId="0" borderId="121" xfId="0" applyFont="1" applyBorder="1" applyAlignment="1">
      <alignment vertical="center"/>
    </xf>
    <xf numFmtId="0" fontId="5" fillId="0" borderId="122" xfId="0" applyFont="1" applyBorder="1" applyAlignment="1">
      <alignment vertical="center"/>
    </xf>
    <xf numFmtId="0" fontId="5" fillId="0" borderId="123" xfId="0" applyFont="1" applyBorder="1" applyAlignment="1">
      <alignment horizontal="left" vertical="center" wrapText="1" indent="1"/>
    </xf>
    <xf numFmtId="0" fontId="5" fillId="0" borderId="124" xfId="0" applyFont="1" applyBorder="1" applyAlignment="1">
      <alignment vertical="center"/>
    </xf>
    <xf numFmtId="0" fontId="5" fillId="0" borderId="125" xfId="0" applyFont="1" applyBorder="1" applyAlignment="1">
      <alignment vertical="center"/>
    </xf>
    <xf numFmtId="0" fontId="5" fillId="0" borderId="58" xfId="0" applyFont="1" applyBorder="1" applyAlignment="1">
      <alignment horizontal="left" vertical="center" wrapText="1" indent="1"/>
    </xf>
    <xf numFmtId="0" fontId="5" fillId="0" borderId="126" xfId="0" applyFont="1" applyBorder="1" applyAlignment="1">
      <alignment vertical="center"/>
    </xf>
    <xf numFmtId="0" fontId="5" fillId="0" borderId="127" xfId="0" applyFont="1" applyBorder="1" applyAlignment="1">
      <alignment vertical="center"/>
    </xf>
    <xf numFmtId="0" fontId="5" fillId="0" borderId="128" xfId="0" applyFont="1" applyBorder="1" applyAlignment="1">
      <alignment horizontal="left" vertical="center" wrapText="1" indent="1"/>
    </xf>
    <xf numFmtId="0" fontId="12" fillId="0" borderId="129" xfId="0" applyFont="1" applyBorder="1"/>
    <xf numFmtId="0" fontId="12" fillId="0" borderId="20" xfId="0" applyFont="1" applyBorder="1"/>
    <xf numFmtId="0" fontId="12" fillId="0" borderId="52" xfId="0" applyFont="1" applyBorder="1"/>
    <xf numFmtId="0" fontId="23" fillId="0" borderId="133" xfId="0" applyFont="1" applyBorder="1" applyAlignment="1">
      <alignment horizontal="right" indent="1"/>
    </xf>
    <xf numFmtId="0" fontId="23" fillId="0" borderId="0" xfId="0" applyFont="1" applyAlignment="1">
      <alignment horizontal="right" indent="1"/>
    </xf>
    <xf numFmtId="0" fontId="23" fillId="0" borderId="53" xfId="0" applyFont="1" applyBorder="1" applyAlignment="1">
      <alignment horizontal="right" indent="1"/>
    </xf>
    <xf numFmtId="0" fontId="25" fillId="0" borderId="133" xfId="0" applyFont="1" applyBorder="1" applyAlignment="1">
      <alignment horizontal="left"/>
    </xf>
    <xf numFmtId="0" fontId="25" fillId="0" borderId="0" xfId="0" applyFont="1" applyAlignment="1">
      <alignment horizontal="left"/>
    </xf>
    <xf numFmtId="0" fontId="25" fillId="0" borderId="53" xfId="0" applyFont="1" applyBorder="1" applyAlignment="1">
      <alignment horizontal="left"/>
    </xf>
    <xf numFmtId="0" fontId="23" fillId="0" borderId="133" xfId="0" applyFont="1" applyBorder="1" applyAlignment="1">
      <alignment horizontal="right"/>
    </xf>
    <xf numFmtId="0" fontId="23" fillId="0" borderId="0" xfId="0" applyFont="1" applyAlignment="1">
      <alignment horizontal="right"/>
    </xf>
    <xf numFmtId="0" fontId="23" fillId="0" borderId="53" xfId="0" applyFont="1" applyBorder="1" applyAlignment="1">
      <alignment horizontal="right"/>
    </xf>
    <xf numFmtId="0" fontId="23" fillId="0" borderId="129" xfId="0" applyFont="1" applyBorder="1" applyAlignment="1">
      <alignment horizontal="left" indent="2"/>
    </xf>
    <xf numFmtId="0" fontId="23" fillId="0" borderId="20" xfId="0" applyFont="1" applyBorder="1" applyAlignment="1">
      <alignment horizontal="left" indent="2"/>
    </xf>
    <xf numFmtId="0" fontId="23" fillId="0" borderId="52" xfId="0" applyFont="1" applyBorder="1" applyAlignment="1">
      <alignment horizontal="left" indent="2"/>
    </xf>
    <xf numFmtId="38" fontId="3" fillId="0" borderId="0" xfId="0" applyNumberFormat="1" applyFont="1" applyAlignment="1">
      <alignment horizontal="left"/>
    </xf>
    <xf numFmtId="0" fontId="24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38" fontId="27" fillId="0" borderId="0" xfId="0" applyNumberFormat="1" applyFont="1" applyAlignment="1">
      <alignment horizontal="left"/>
    </xf>
    <xf numFmtId="167" fontId="22" fillId="0" borderId="59" xfId="0" applyNumberFormat="1" applyFont="1" applyBorder="1" applyAlignment="1">
      <alignment horizontal="left"/>
    </xf>
    <xf numFmtId="0" fontId="4" fillId="0" borderId="5" xfId="0" applyFont="1" applyBorder="1" applyAlignment="1">
      <alignment horizontal="left" indent="2"/>
    </xf>
    <xf numFmtId="0" fontId="5" fillId="4" borderId="24" xfId="0" applyFont="1" applyFill="1" applyBorder="1" applyAlignment="1">
      <alignment horizontal="left" indent="2"/>
    </xf>
    <xf numFmtId="0" fontId="5" fillId="4" borderId="60" xfId="0" applyFont="1" applyFill="1" applyBorder="1" applyAlignment="1">
      <alignment horizontal="left" indent="2"/>
    </xf>
    <xf numFmtId="0" fontId="5" fillId="0" borderId="12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4" fontId="5" fillId="7" borderId="92" xfId="0" applyNumberFormat="1" applyFont="1" applyFill="1" applyBorder="1" applyProtection="1">
      <protection locked="0"/>
    </xf>
    <xf numFmtId="4" fontId="5" fillId="7" borderId="7" xfId="0" applyNumberFormat="1" applyFont="1" applyFill="1" applyBorder="1" applyProtection="1">
      <protection locked="0"/>
    </xf>
    <xf numFmtId="4" fontId="5" fillId="7" borderId="15" xfId="0" applyNumberFormat="1" applyFont="1" applyFill="1" applyBorder="1" applyProtection="1">
      <protection locked="0"/>
    </xf>
    <xf numFmtId="4" fontId="5" fillId="7" borderId="16" xfId="0" applyNumberFormat="1" applyFont="1" applyFill="1" applyBorder="1" applyProtection="1">
      <protection locked="0"/>
    </xf>
    <xf numFmtId="4" fontId="5" fillId="7" borderId="92" xfId="0" applyNumberFormat="1" applyFont="1" applyFill="1" applyBorder="1" applyAlignment="1" applyProtection="1">
      <alignment vertical="center"/>
      <protection locked="0"/>
    </xf>
    <xf numFmtId="4" fontId="5" fillId="7" borderId="7" xfId="0" applyNumberFormat="1" applyFont="1" applyFill="1" applyBorder="1" applyAlignment="1" applyProtection="1">
      <alignment vertical="center"/>
      <protection locked="0"/>
    </xf>
    <xf numFmtId="4" fontId="5" fillId="7" borderId="102" xfId="0" applyNumberFormat="1" applyFont="1" applyFill="1" applyBorder="1" applyProtection="1">
      <protection locked="0"/>
    </xf>
    <xf numFmtId="4" fontId="5" fillId="7" borderId="11" xfId="0" applyNumberFormat="1" applyFont="1" applyFill="1" applyBorder="1" applyProtection="1">
      <protection locked="0"/>
    </xf>
    <xf numFmtId="38" fontId="4" fillId="0" borderId="4" xfId="0" applyNumberFormat="1" applyFont="1" applyBorder="1"/>
    <xf numFmtId="0" fontId="5" fillId="2" borderId="24" xfId="0" applyFont="1" applyFill="1" applyBorder="1" applyAlignment="1">
      <alignment horizontal="right" vertical="center"/>
    </xf>
    <xf numFmtId="4" fontId="4" fillId="2" borderId="26" xfId="0" applyNumberFormat="1" applyFont="1" applyFill="1" applyBorder="1" applyAlignment="1">
      <alignment vertical="center"/>
    </xf>
    <xf numFmtId="4" fontId="4" fillId="2" borderId="27" xfId="0" applyNumberFormat="1" applyFont="1" applyFill="1" applyBorder="1" applyAlignment="1">
      <alignment vertical="center"/>
    </xf>
    <xf numFmtId="0" fontId="5" fillId="2" borderId="25" xfId="0" applyFont="1" applyFill="1" applyBorder="1" applyAlignment="1">
      <alignment horizontal="right" vertical="center"/>
    </xf>
    <xf numFmtId="164" fontId="4" fillId="2" borderId="26" xfId="0" applyNumberFormat="1" applyFont="1" applyFill="1" applyBorder="1" applyAlignment="1">
      <alignment vertical="center"/>
    </xf>
    <xf numFmtId="164" fontId="4" fillId="2" borderId="27" xfId="0" applyNumberFormat="1" applyFont="1" applyFill="1" applyBorder="1" applyAlignment="1">
      <alignment vertical="center"/>
    </xf>
    <xf numFmtId="0" fontId="5" fillId="0" borderId="24" xfId="0" quotePrefix="1" applyFont="1" applyBorder="1" applyAlignment="1">
      <alignment horizontal="center" vertical="center"/>
    </xf>
    <xf numFmtId="4" fontId="4" fillId="0" borderId="0" xfId="0" applyNumberFormat="1" applyFont="1" applyAlignment="1">
      <alignment vertical="center"/>
    </xf>
    <xf numFmtId="4" fontId="4" fillId="0" borderId="6" xfId="0" applyNumberFormat="1" applyFont="1" applyBorder="1" applyAlignment="1">
      <alignment vertical="center"/>
    </xf>
    <xf numFmtId="165" fontId="5" fillId="0" borderId="24" xfId="0" applyNumberFormat="1" applyFont="1" applyBorder="1" applyAlignment="1">
      <alignment horizontal="center" vertical="center"/>
    </xf>
    <xf numFmtId="164" fontId="4" fillId="0" borderId="29" xfId="0" applyNumberFormat="1" applyFont="1" applyBorder="1" applyAlignment="1">
      <alignment vertical="center"/>
    </xf>
    <xf numFmtId="164" fontId="4" fillId="0" borderId="30" xfId="0" applyNumberFormat="1" applyFont="1" applyBorder="1" applyAlignment="1">
      <alignment vertical="center"/>
    </xf>
    <xf numFmtId="1" fontId="5" fillId="0" borderId="24" xfId="0" applyNumberFormat="1" applyFont="1" applyBorder="1" applyAlignment="1">
      <alignment horizontal="center" vertical="center"/>
    </xf>
    <xf numFmtId="0" fontId="5" fillId="0" borderId="24" xfId="0" quotePrefix="1" applyFont="1" applyBorder="1" applyAlignment="1">
      <alignment horizontal="right"/>
    </xf>
    <xf numFmtId="4" fontId="4" fillId="0" borderId="44" xfId="1" applyNumberFormat="1" applyFont="1" applyBorder="1" applyProtection="1"/>
    <xf numFmtId="4" fontId="4" fillId="0" borderId="43" xfId="1" applyNumberFormat="1" applyFont="1" applyBorder="1" applyProtection="1"/>
    <xf numFmtId="0" fontId="21" fillId="0" borderId="29" xfId="0" quotePrefix="1" applyFont="1" applyBorder="1" applyAlignment="1">
      <alignment horizontal="right"/>
    </xf>
    <xf numFmtId="4" fontId="4" fillId="0" borderId="31" xfId="1" applyNumberFormat="1" applyFont="1" applyBorder="1" applyProtection="1"/>
    <xf numFmtId="4" fontId="4" fillId="0" borderId="33" xfId="1" applyNumberFormat="1" applyFont="1" applyBorder="1" applyProtection="1"/>
    <xf numFmtId="0" fontId="4" fillId="0" borderId="24" xfId="0" quotePrefix="1" applyFont="1" applyBorder="1" applyAlignment="1">
      <alignment horizontal="right"/>
    </xf>
    <xf numFmtId="4" fontId="4" fillId="0" borderId="32" xfId="1" applyNumberFormat="1" applyFont="1" applyBorder="1" applyProtection="1"/>
    <xf numFmtId="4" fontId="10" fillId="3" borderId="44" xfId="1" applyNumberFormat="1" applyFont="1" applyFill="1" applyBorder="1" applyProtection="1"/>
    <xf numFmtId="4" fontId="10" fillId="3" borderId="43" xfId="1" applyNumberFormat="1" applyFont="1" applyFill="1" applyBorder="1" applyProtection="1"/>
    <xf numFmtId="0" fontId="9" fillId="0" borderId="29" xfId="0" quotePrefix="1" applyFont="1" applyBorder="1" applyAlignment="1">
      <alignment horizontal="right"/>
    </xf>
    <xf numFmtId="4" fontId="10" fillId="0" borderId="31" xfId="1" applyNumberFormat="1" applyFont="1" applyBorder="1" applyProtection="1"/>
    <xf numFmtId="4" fontId="10" fillId="0" borderId="30" xfId="1" applyNumberFormat="1" applyFont="1" applyBorder="1" applyProtection="1"/>
    <xf numFmtId="0" fontId="9" fillId="0" borderId="24" xfId="0" quotePrefix="1" applyFont="1" applyBorder="1" applyAlignment="1">
      <alignment horizontal="right"/>
    </xf>
    <xf numFmtId="4" fontId="10" fillId="0" borderId="32" xfId="1" applyNumberFormat="1" applyFont="1" applyBorder="1" applyProtection="1"/>
    <xf numFmtId="4" fontId="10" fillId="0" borderId="33" xfId="1" applyNumberFormat="1" applyFont="1" applyBorder="1" applyProtection="1"/>
    <xf numFmtId="4" fontId="10" fillId="3" borderId="31" xfId="1" applyNumberFormat="1" applyFont="1" applyFill="1" applyBorder="1" applyProtection="1"/>
    <xf numFmtId="4" fontId="10" fillId="3" borderId="33" xfId="1" applyNumberFormat="1" applyFont="1" applyFill="1" applyBorder="1" applyProtection="1"/>
    <xf numFmtId="2" fontId="5" fillId="0" borderId="24" xfId="0" quotePrefix="1" applyNumberFormat="1" applyFont="1" applyBorder="1" applyAlignment="1">
      <alignment horizontal="right"/>
    </xf>
    <xf numFmtId="4" fontId="11" fillId="3" borderId="31" xfId="1" applyNumberFormat="1" applyFont="1" applyFill="1" applyBorder="1" applyProtection="1"/>
    <xf numFmtId="4" fontId="11" fillId="3" borderId="33" xfId="1" applyNumberFormat="1" applyFont="1" applyFill="1" applyBorder="1" applyProtection="1"/>
    <xf numFmtId="0" fontId="4" fillId="0" borderId="29" xfId="0" quotePrefix="1" applyFont="1" applyBorder="1" applyAlignment="1">
      <alignment horizontal="right"/>
    </xf>
    <xf numFmtId="4" fontId="5" fillId="0" borderId="31" xfId="1" applyNumberFormat="1" applyFont="1" applyBorder="1" applyProtection="1"/>
    <xf numFmtId="4" fontId="5" fillId="0" borderId="33" xfId="1" applyNumberFormat="1" applyFont="1" applyBorder="1" applyProtection="1"/>
    <xf numFmtId="4" fontId="5" fillId="0" borderId="32" xfId="1" applyNumberFormat="1" applyFont="1" applyBorder="1" applyProtection="1"/>
    <xf numFmtId="4" fontId="10" fillId="3" borderId="30" xfId="1" applyNumberFormat="1" applyFont="1" applyFill="1" applyBorder="1" applyProtection="1"/>
    <xf numFmtId="4" fontId="11" fillId="0" borderId="31" xfId="1" applyNumberFormat="1" applyFont="1" applyBorder="1" applyProtection="1"/>
    <xf numFmtId="4" fontId="11" fillId="0" borderId="33" xfId="1" applyNumberFormat="1" applyFont="1" applyBorder="1" applyProtection="1"/>
    <xf numFmtId="165" fontId="4" fillId="0" borderId="24" xfId="0" quotePrefix="1" applyNumberFormat="1" applyFont="1" applyBorder="1" applyAlignment="1">
      <alignment horizontal="right"/>
    </xf>
    <xf numFmtId="0" fontId="2" fillId="0" borderId="0" xfId="0" applyFont="1"/>
    <xf numFmtId="0" fontId="5" fillId="0" borderId="60" xfId="0" quotePrefix="1" applyFont="1" applyBorder="1" applyAlignment="1">
      <alignment horizontal="right"/>
    </xf>
    <xf numFmtId="4" fontId="4" fillId="0" borderId="61" xfId="1" applyNumberFormat="1" applyFont="1" applyBorder="1" applyProtection="1"/>
    <xf numFmtId="0" fontId="4" fillId="0" borderId="60" xfId="0" quotePrefix="1" applyFont="1" applyBorder="1" applyAlignment="1">
      <alignment horizontal="right"/>
    </xf>
    <xf numFmtId="4" fontId="4" fillId="0" borderId="62" xfId="1" applyNumberFormat="1" applyFont="1" applyBorder="1" applyProtection="1"/>
    <xf numFmtId="4" fontId="4" fillId="0" borderId="63" xfId="1" applyNumberFormat="1" applyFont="1" applyBorder="1" applyProtection="1"/>
    <xf numFmtId="4" fontId="4" fillId="0" borderId="64" xfId="1" applyNumberFormat="1" applyFont="1" applyBorder="1" applyProtection="1"/>
    <xf numFmtId="4" fontId="4" fillId="0" borderId="29" xfId="0" applyNumberFormat="1" applyFont="1" applyBorder="1" applyAlignment="1">
      <alignment vertical="center"/>
    </xf>
    <xf numFmtId="4" fontId="4" fillId="0" borderId="30" xfId="0" applyNumberFormat="1" applyFont="1" applyBorder="1" applyAlignment="1">
      <alignment vertical="center"/>
    </xf>
    <xf numFmtId="0" fontId="21" fillId="0" borderId="24" xfId="0" quotePrefix="1" applyFont="1" applyBorder="1" applyAlignment="1">
      <alignment horizontal="right"/>
    </xf>
    <xf numFmtId="165" fontId="5" fillId="0" borderId="24" xfId="0" applyNumberFormat="1" applyFont="1" applyBorder="1" applyAlignment="1">
      <alignment horizontal="right"/>
    </xf>
    <xf numFmtId="4" fontId="4" fillId="0" borderId="61" xfId="1" quotePrefix="1" applyNumberFormat="1" applyFont="1" applyBorder="1" applyAlignment="1" applyProtection="1">
      <alignment horizontal="right"/>
    </xf>
    <xf numFmtId="4" fontId="4" fillId="0" borderId="64" xfId="1" quotePrefix="1" applyNumberFormat="1" applyFont="1" applyBorder="1" applyAlignment="1" applyProtection="1">
      <alignment horizontal="right"/>
    </xf>
    <xf numFmtId="165" fontId="4" fillId="0" borderId="60" xfId="0" applyNumberFormat="1" applyFont="1" applyBorder="1" applyAlignment="1">
      <alignment horizontal="right"/>
    </xf>
    <xf numFmtId="4" fontId="4" fillId="0" borderId="61" xfId="0" applyNumberFormat="1" applyFont="1" applyBorder="1"/>
    <xf numFmtId="4" fontId="4" fillId="0" borderId="63" xfId="0" applyNumberFormat="1" applyFont="1" applyBorder="1"/>
    <xf numFmtId="4" fontId="5" fillId="0" borderId="6" xfId="0" applyNumberFormat="1" applyFont="1" applyBorder="1" applyAlignment="1">
      <alignment vertical="center"/>
    </xf>
    <xf numFmtId="4" fontId="5" fillId="0" borderId="29" xfId="0" applyNumberFormat="1" applyFont="1" applyBorder="1" applyAlignment="1">
      <alignment vertical="center"/>
    </xf>
    <xf numFmtId="4" fontId="5" fillId="0" borderId="30" xfId="0" applyNumberFormat="1" applyFont="1" applyBorder="1" applyAlignment="1">
      <alignment vertical="center"/>
    </xf>
    <xf numFmtId="165" fontId="5" fillId="0" borderId="24" xfId="0" applyNumberFormat="1" applyFont="1" applyBorder="1" applyAlignment="1">
      <alignment horizontal="right" vertical="center"/>
    </xf>
    <xf numFmtId="4" fontId="11" fillId="3" borderId="44" xfId="1" applyNumberFormat="1" applyFont="1" applyFill="1" applyBorder="1" applyProtection="1"/>
    <xf numFmtId="4" fontId="11" fillId="3" borderId="43" xfId="1" applyNumberFormat="1" applyFont="1" applyFill="1" applyBorder="1" applyProtection="1"/>
    <xf numFmtId="4" fontId="10" fillId="0" borderId="31" xfId="1" quotePrefix="1" applyNumberFormat="1" applyFont="1" applyBorder="1" applyAlignment="1" applyProtection="1">
      <alignment horizontal="right"/>
    </xf>
    <xf numFmtId="4" fontId="10" fillId="0" borderId="32" xfId="1" quotePrefix="1" applyNumberFormat="1" applyFont="1" applyBorder="1" applyAlignment="1" applyProtection="1">
      <alignment horizontal="right"/>
    </xf>
    <xf numFmtId="4" fontId="10" fillId="0" borderId="33" xfId="1" quotePrefix="1" applyNumberFormat="1" applyFont="1" applyBorder="1" applyAlignment="1" applyProtection="1">
      <alignment horizontal="right"/>
    </xf>
    <xf numFmtId="4" fontId="4" fillId="0" borderId="87" xfId="1" applyNumberFormat="1" applyFont="1" applyBorder="1" applyProtection="1"/>
    <xf numFmtId="4" fontId="4" fillId="0" borderId="86" xfId="1" applyNumberFormat="1" applyFont="1" applyBorder="1" applyProtection="1"/>
    <xf numFmtId="165" fontId="4" fillId="0" borderId="24" xfId="0" applyNumberFormat="1" applyFont="1" applyBorder="1" applyAlignment="1">
      <alignment horizontal="right"/>
    </xf>
    <xf numFmtId="0" fontId="5" fillId="0" borderId="34" xfId="0" quotePrefix="1" applyFont="1" applyBorder="1" applyAlignment="1">
      <alignment horizontal="right"/>
    </xf>
    <xf numFmtId="165" fontId="5" fillId="0" borderId="34" xfId="0" applyNumberFormat="1" applyFont="1" applyBorder="1" applyAlignment="1">
      <alignment horizontal="right"/>
    </xf>
    <xf numFmtId="4" fontId="10" fillId="0" borderId="44" xfId="1" applyNumberFormat="1" applyFont="1" applyBorder="1" applyProtection="1"/>
    <xf numFmtId="4" fontId="10" fillId="0" borderId="45" xfId="1" applyNumberFormat="1" applyFont="1" applyBorder="1" applyProtection="1"/>
    <xf numFmtId="4" fontId="4" fillId="3" borderId="31" xfId="1" applyNumberFormat="1" applyFont="1" applyFill="1" applyBorder="1" applyProtection="1"/>
    <xf numFmtId="4" fontId="4" fillId="0" borderId="31" xfId="0" applyNumberFormat="1" applyFont="1" applyBorder="1"/>
    <xf numFmtId="4" fontId="4" fillId="0" borderId="32" xfId="1" quotePrefix="1" applyNumberFormat="1" applyFont="1" applyBorder="1" applyAlignment="1" applyProtection="1">
      <alignment horizontal="right"/>
    </xf>
    <xf numFmtId="4" fontId="4" fillId="0" borderId="33" xfId="1" quotePrefix="1" applyNumberFormat="1" applyFont="1" applyBorder="1" applyAlignment="1" applyProtection="1">
      <alignment horizontal="right"/>
    </xf>
    <xf numFmtId="0" fontId="5" fillId="0" borderId="5" xfId="0" quotePrefix="1" applyFont="1" applyBorder="1" applyAlignment="1">
      <alignment horizontal="right"/>
    </xf>
    <xf numFmtId="4" fontId="4" fillId="0" borderId="44" xfId="1" quotePrefix="1" applyNumberFormat="1" applyFont="1" applyBorder="1" applyAlignment="1" applyProtection="1">
      <alignment horizontal="right"/>
    </xf>
    <xf numFmtId="4" fontId="4" fillId="0" borderId="44" xfId="0" applyNumberFormat="1" applyFont="1" applyBorder="1"/>
    <xf numFmtId="4" fontId="4" fillId="0" borderId="45" xfId="0" applyNumberFormat="1" applyFont="1" applyBorder="1"/>
    <xf numFmtId="2" fontId="5" fillId="0" borderId="41" xfId="0" applyNumberFormat="1" applyFont="1" applyBorder="1" applyAlignment="1">
      <alignment horizontal="right"/>
    </xf>
    <xf numFmtId="4" fontId="5" fillId="0" borderId="42" xfId="0" quotePrefix="1" applyNumberFormat="1" applyFont="1" applyBorder="1" applyAlignment="1">
      <alignment horizontal="right" vertical="center"/>
    </xf>
    <xf numFmtId="4" fontId="5" fillId="0" borderId="43" xfId="0" quotePrefix="1" applyNumberFormat="1" applyFont="1" applyBorder="1" applyAlignment="1">
      <alignment horizontal="right" vertical="center"/>
    </xf>
    <xf numFmtId="4" fontId="4" fillId="0" borderId="64" xfId="0" applyNumberFormat="1" applyFont="1" applyBorder="1"/>
    <xf numFmtId="0" fontId="5" fillId="0" borderId="29" xfId="0" quotePrefix="1" applyFont="1" applyBorder="1" applyAlignment="1">
      <alignment horizontal="center" vertical="center" wrapText="1"/>
    </xf>
    <xf numFmtId="165" fontId="5" fillId="0" borderId="5" xfId="0" applyNumberFormat="1" applyFont="1" applyBorder="1" applyAlignment="1">
      <alignment horizontal="right" vertical="center"/>
    </xf>
    <xf numFmtId="0" fontId="5" fillId="0" borderId="29" xfId="0" quotePrefix="1" applyFont="1" applyBorder="1" applyAlignment="1">
      <alignment horizontal="right"/>
    </xf>
    <xf numFmtId="4" fontId="4" fillId="3" borderId="44" xfId="1" applyNumberFormat="1" applyFont="1" applyFill="1" applyBorder="1" applyProtection="1"/>
    <xf numFmtId="4" fontId="4" fillId="3" borderId="42" xfId="1" applyNumberFormat="1" applyFont="1" applyFill="1" applyBorder="1" applyProtection="1"/>
    <xf numFmtId="165" fontId="5" fillId="3" borderId="34" xfId="0" applyNumberFormat="1" applyFont="1" applyFill="1" applyBorder="1" applyAlignment="1">
      <alignment horizontal="center" vertical="center"/>
    </xf>
    <xf numFmtId="4" fontId="4" fillId="0" borderId="44" xfId="1" applyNumberFormat="1" applyFont="1" applyFill="1" applyBorder="1" applyProtection="1"/>
    <xf numFmtId="4" fontId="4" fillId="0" borderId="43" xfId="1" applyNumberFormat="1" applyFont="1" applyFill="1" applyBorder="1" applyProtection="1"/>
    <xf numFmtId="2" fontId="5" fillId="3" borderId="34" xfId="0" applyNumberFormat="1" applyFont="1" applyFill="1" applyBorder="1" applyAlignment="1">
      <alignment horizontal="center" vertical="center"/>
    </xf>
    <xf numFmtId="4" fontId="4" fillId="0" borderId="44" xfId="1" applyNumberFormat="1" applyFont="1" applyFill="1" applyBorder="1" applyAlignment="1" applyProtection="1">
      <alignment horizontal="right"/>
    </xf>
    <xf numFmtId="4" fontId="4" fillId="0" borderId="43" xfId="1" quotePrefix="1" applyNumberFormat="1" applyFont="1" applyFill="1" applyBorder="1" applyAlignment="1" applyProtection="1">
      <alignment horizontal="right"/>
    </xf>
    <xf numFmtId="4" fontId="9" fillId="0" borderId="31" xfId="1" quotePrefix="1" applyNumberFormat="1" applyFont="1" applyBorder="1" applyAlignment="1" applyProtection="1">
      <alignment horizontal="right"/>
    </xf>
    <xf numFmtId="4" fontId="10" fillId="0" borderId="44" xfId="1" applyNumberFormat="1" applyFont="1" applyFill="1" applyBorder="1" applyProtection="1"/>
    <xf numFmtId="4" fontId="10" fillId="0" borderId="43" xfId="1" applyNumberFormat="1" applyFont="1" applyFill="1" applyBorder="1" applyProtection="1"/>
    <xf numFmtId="165" fontId="5" fillId="0" borderId="29" xfId="0" applyNumberFormat="1" applyFont="1" applyBorder="1" applyAlignment="1">
      <alignment horizontal="right"/>
    </xf>
    <xf numFmtId="4" fontId="10" fillId="0" borderId="31" xfId="1" applyNumberFormat="1" applyFont="1" applyFill="1" applyBorder="1" applyProtection="1"/>
    <xf numFmtId="4" fontId="10" fillId="0" borderId="30" xfId="1" applyNumberFormat="1" applyFont="1" applyFill="1" applyBorder="1" applyProtection="1"/>
    <xf numFmtId="0" fontId="5" fillId="0" borderId="0" xfId="0" quotePrefix="1" applyFont="1" applyAlignment="1">
      <alignment horizontal="right"/>
    </xf>
    <xf numFmtId="4" fontId="9" fillId="0" borderId="92" xfId="1" quotePrefix="1" applyNumberFormat="1" applyFont="1" applyBorder="1" applyAlignment="1" applyProtection="1">
      <alignment horizontal="right"/>
    </xf>
    <xf numFmtId="4" fontId="10" fillId="0" borderId="20" xfId="1" quotePrefix="1" applyNumberFormat="1" applyFont="1" applyBorder="1" applyAlignment="1" applyProtection="1">
      <alignment horizontal="right"/>
    </xf>
    <xf numFmtId="165" fontId="5" fillId="0" borderId="5" xfId="0" applyNumberFormat="1" applyFont="1" applyBorder="1" applyAlignment="1">
      <alignment horizontal="right"/>
    </xf>
    <xf numFmtId="4" fontId="10" fillId="3" borderId="92" xfId="1" applyNumberFormat="1" applyFont="1" applyFill="1" applyBorder="1" applyProtection="1"/>
    <xf numFmtId="4" fontId="10" fillId="3" borderId="0" xfId="1" applyNumberFormat="1" applyFont="1" applyFill="1" applyBorder="1" applyProtection="1"/>
    <xf numFmtId="4" fontId="10" fillId="3" borderId="56" xfId="1" applyNumberFormat="1" applyFont="1" applyFill="1" applyBorder="1" applyProtection="1"/>
    <xf numFmtId="4" fontId="5" fillId="0" borderId="61" xfId="1" quotePrefix="1" applyNumberFormat="1" applyFont="1" applyBorder="1" applyAlignment="1" applyProtection="1">
      <alignment horizontal="right"/>
    </xf>
    <xf numFmtId="165" fontId="5" fillId="0" borderId="60" xfId="0" applyNumberFormat="1" applyFont="1" applyBorder="1" applyAlignment="1">
      <alignment horizontal="right"/>
    </xf>
    <xf numFmtId="4" fontId="4" fillId="0" borderId="32" xfId="0" applyNumberFormat="1" applyFont="1" applyBorder="1"/>
    <xf numFmtId="4" fontId="10" fillId="3" borderId="44" xfId="0" applyNumberFormat="1" applyFont="1" applyFill="1" applyBorder="1"/>
    <xf numFmtId="4" fontId="10" fillId="3" borderId="43" xfId="0" applyNumberFormat="1" applyFont="1" applyFill="1" applyBorder="1"/>
    <xf numFmtId="4" fontId="5" fillId="0" borderId="92" xfId="1" applyNumberFormat="1" applyFont="1" applyBorder="1" applyProtection="1"/>
    <xf numFmtId="4" fontId="5" fillId="0" borderId="6" xfId="1" applyNumberFormat="1" applyFont="1" applyBorder="1" applyProtection="1"/>
    <xf numFmtId="0" fontId="5" fillId="0" borderId="41" xfId="0" quotePrefix="1" applyFont="1" applyBorder="1" applyAlignment="1">
      <alignment horizontal="right"/>
    </xf>
    <xf numFmtId="4" fontId="10" fillId="0" borderId="32" xfId="0" applyNumberFormat="1" applyFont="1" applyBorder="1"/>
    <xf numFmtId="4" fontId="10" fillId="0" borderId="33" xfId="0" applyNumberFormat="1" applyFont="1" applyBorder="1"/>
    <xf numFmtId="4" fontId="4" fillId="3" borderId="43" xfId="0" applyNumberFormat="1" applyFont="1" applyFill="1" applyBorder="1"/>
    <xf numFmtId="0" fontId="5" fillId="0" borderId="48" xfId="0" quotePrefix="1" applyFont="1" applyBorder="1" applyAlignment="1">
      <alignment horizontal="right"/>
    </xf>
    <xf numFmtId="4" fontId="5" fillId="0" borderId="49" xfId="1" quotePrefix="1" applyNumberFormat="1" applyFont="1" applyBorder="1" applyAlignment="1" applyProtection="1">
      <alignment horizontal="right"/>
    </xf>
    <xf numFmtId="4" fontId="5" fillId="0" borderId="50" xfId="1" quotePrefix="1" applyNumberFormat="1" applyFont="1" applyBorder="1" applyAlignment="1" applyProtection="1">
      <alignment horizontal="right"/>
    </xf>
    <xf numFmtId="165" fontId="5" fillId="0" borderId="47" xfId="0" applyNumberFormat="1" applyFont="1" applyBorder="1" applyAlignment="1">
      <alignment horizontal="right"/>
    </xf>
    <xf numFmtId="4" fontId="5" fillId="0" borderId="102" xfId="1" quotePrefix="1" applyNumberFormat="1" applyFont="1" applyBorder="1" applyAlignment="1" applyProtection="1">
      <alignment horizontal="right"/>
    </xf>
    <xf numFmtId="4" fontId="5" fillId="0" borderId="11" xfId="1" quotePrefix="1" applyNumberFormat="1" applyFont="1" applyBorder="1" applyAlignment="1" applyProtection="1">
      <alignment horizontal="right"/>
    </xf>
    <xf numFmtId="4" fontId="4" fillId="0" borderId="49" xfId="1" quotePrefix="1" applyNumberFormat="1" applyFont="1" applyBorder="1" applyAlignment="1" applyProtection="1">
      <alignment horizontal="right"/>
    </xf>
    <xf numFmtId="4" fontId="4" fillId="0" borderId="51" xfId="1" quotePrefix="1" applyNumberFormat="1" applyFont="1" applyBorder="1" applyAlignment="1" applyProtection="1">
      <alignment horizontal="right"/>
    </xf>
    <xf numFmtId="4" fontId="4" fillId="2" borderId="0" xfId="0" applyNumberFormat="1" applyFont="1" applyFill="1" applyAlignment="1">
      <alignment vertical="center"/>
    </xf>
    <xf numFmtId="4" fontId="4" fillId="2" borderId="6" xfId="0" applyNumberFormat="1" applyFont="1" applyFill="1" applyBorder="1" applyAlignment="1">
      <alignment vertical="center"/>
    </xf>
    <xf numFmtId="0" fontId="5" fillId="2" borderId="29" xfId="0" applyFont="1" applyFill="1" applyBorder="1" applyAlignment="1">
      <alignment horizontal="right" vertical="center"/>
    </xf>
    <xf numFmtId="4" fontId="4" fillId="2" borderId="29" xfId="0" applyNumberFormat="1" applyFont="1" applyFill="1" applyBorder="1" applyAlignment="1">
      <alignment vertical="center"/>
    </xf>
    <xf numFmtId="4" fontId="4" fillId="2" borderId="30" xfId="0" applyNumberFormat="1" applyFont="1" applyFill="1" applyBorder="1" applyAlignment="1">
      <alignment vertical="center"/>
    </xf>
    <xf numFmtId="0" fontId="5" fillId="0" borderId="17" xfId="0" applyFont="1" applyBorder="1"/>
    <xf numFmtId="4" fontId="11" fillId="3" borderId="36" xfId="0" applyNumberFormat="1" applyFont="1" applyFill="1" applyBorder="1"/>
    <xf numFmtId="4" fontId="11" fillId="3" borderId="38" xfId="0" applyNumberFormat="1" applyFont="1" applyFill="1" applyBorder="1"/>
    <xf numFmtId="4" fontId="12" fillId="0" borderId="53" xfId="0" applyNumberFormat="1" applyFont="1" applyBorder="1"/>
    <xf numFmtId="4" fontId="11" fillId="0" borderId="15" xfId="0" applyNumberFormat="1" applyFont="1" applyBorder="1"/>
    <xf numFmtId="4" fontId="11" fillId="0" borderId="16" xfId="0" applyNumberFormat="1" applyFont="1" applyBorder="1"/>
    <xf numFmtId="0" fontId="5" fillId="0" borderId="24" xfId="0" applyFont="1" applyBorder="1" applyAlignment="1">
      <alignment horizontal="centerContinuous" vertical="center"/>
    </xf>
    <xf numFmtId="4" fontId="4" fillId="0" borderId="32" xfId="0" applyNumberFormat="1" applyFont="1" applyBorder="1" applyAlignment="1">
      <alignment vertical="center"/>
    </xf>
    <xf numFmtId="4" fontId="4" fillId="0" borderId="33" xfId="0" applyNumberFormat="1" applyFont="1" applyBorder="1" applyAlignment="1">
      <alignment vertical="center"/>
    </xf>
    <xf numFmtId="4" fontId="10" fillId="0" borderId="24" xfId="0" applyNumberFormat="1" applyFont="1" applyBorder="1" applyAlignment="1">
      <alignment vertical="center"/>
    </xf>
    <xf numFmtId="4" fontId="4" fillId="0" borderId="92" xfId="0" applyNumberFormat="1" applyFont="1" applyBorder="1" applyAlignment="1">
      <alignment vertical="center"/>
    </xf>
    <xf numFmtId="4" fontId="4" fillId="0" borderId="7" xfId="0" applyNumberFormat="1" applyFont="1" applyBorder="1" applyAlignment="1">
      <alignment vertical="center"/>
    </xf>
    <xf numFmtId="4" fontId="4" fillId="0" borderId="101" xfId="0" applyNumberFormat="1" applyFont="1" applyBorder="1" applyAlignment="1">
      <alignment vertical="center"/>
    </xf>
    <xf numFmtId="0" fontId="5" fillId="0" borderId="34" xfId="0" applyFont="1" applyBorder="1" applyAlignment="1">
      <alignment horizontal="centerContinuous" vertical="center"/>
    </xf>
    <xf numFmtId="4" fontId="10" fillId="0" borderId="42" xfId="0" applyNumberFormat="1" applyFont="1" applyBorder="1"/>
    <xf numFmtId="4" fontId="10" fillId="0" borderId="43" xfId="0" applyNumberFormat="1" applyFont="1" applyBorder="1"/>
    <xf numFmtId="4" fontId="4" fillId="0" borderId="34" xfId="0" applyNumberFormat="1" applyFont="1" applyBorder="1" applyAlignment="1">
      <alignment vertical="center"/>
    </xf>
    <xf numFmtId="4" fontId="10" fillId="0" borderId="42" xfId="1" applyNumberFormat="1" applyFont="1" applyBorder="1" applyProtection="1"/>
    <xf numFmtId="4" fontId="10" fillId="0" borderId="43" xfId="1" applyNumberFormat="1" applyFont="1" applyBorder="1" applyProtection="1"/>
    <xf numFmtId="0" fontId="5" fillId="0" borderId="60" xfId="0" applyFont="1" applyBorder="1" applyAlignment="1">
      <alignment horizontal="centerContinuous" vertical="center"/>
    </xf>
    <xf numFmtId="4" fontId="10" fillId="0" borderId="63" xfId="0" applyNumberFormat="1" applyFont="1" applyBorder="1"/>
    <xf numFmtId="4" fontId="10" fillId="0" borderId="64" xfId="0" applyNumberFormat="1" applyFont="1" applyBorder="1"/>
    <xf numFmtId="4" fontId="4" fillId="0" borderId="60" xfId="0" applyNumberFormat="1" applyFont="1" applyBorder="1" applyAlignment="1">
      <alignment vertical="center"/>
    </xf>
    <xf numFmtId="4" fontId="10" fillId="3" borderId="49" xfId="1" applyNumberFormat="1" applyFont="1" applyFill="1" applyBorder="1" applyProtection="1"/>
    <xf numFmtId="4" fontId="10" fillId="3" borderId="51" xfId="1" applyNumberFormat="1" applyFont="1" applyFill="1" applyBorder="1" applyProtection="1"/>
    <xf numFmtId="0" fontId="5" fillId="0" borderId="65" xfId="0" applyFont="1" applyBorder="1"/>
    <xf numFmtId="4" fontId="10" fillId="0" borderId="63" xfId="1" applyNumberFormat="1" applyFont="1" applyBorder="1" applyProtection="1"/>
    <xf numFmtId="4" fontId="10" fillId="0" borderId="64" xfId="1" applyNumberFormat="1" applyFont="1" applyBorder="1" applyProtection="1"/>
    <xf numFmtId="0" fontId="5" fillId="4" borderId="24" xfId="0" applyFont="1" applyFill="1" applyBorder="1" applyAlignment="1">
      <alignment horizontal="centerContinuous" vertical="center"/>
    </xf>
    <xf numFmtId="4" fontId="5" fillId="4" borderId="31" xfId="0" applyNumberFormat="1" applyFont="1" applyFill="1" applyBorder="1"/>
    <xf numFmtId="4" fontId="5" fillId="4" borderId="33" xfId="0" applyNumberFormat="1" applyFont="1" applyFill="1" applyBorder="1"/>
    <xf numFmtId="4" fontId="5" fillId="4" borderId="29" xfId="0" applyNumberFormat="1" applyFont="1" applyFill="1" applyBorder="1" applyAlignment="1">
      <alignment vertical="center"/>
    </xf>
    <xf numFmtId="4" fontId="5" fillId="4" borderId="31" xfId="1" applyNumberFormat="1" applyFont="1" applyFill="1" applyBorder="1" applyProtection="1"/>
    <xf numFmtId="4" fontId="5" fillId="4" borderId="20" xfId="1" applyNumberFormat="1" applyFont="1" applyFill="1" applyBorder="1" applyProtection="1"/>
    <xf numFmtId="4" fontId="5" fillId="4" borderId="7" xfId="0" applyNumberFormat="1" applyFont="1" applyFill="1" applyBorder="1"/>
    <xf numFmtId="0" fontId="5" fillId="4" borderId="60" xfId="0" applyFont="1" applyFill="1" applyBorder="1" applyAlignment="1">
      <alignment horizontal="centerContinuous" vertical="center"/>
    </xf>
    <xf numFmtId="4" fontId="5" fillId="4" borderId="74" xfId="0" applyNumberFormat="1" applyFont="1" applyFill="1" applyBorder="1"/>
    <xf numFmtId="4" fontId="5" fillId="4" borderId="75" xfId="0" applyNumberFormat="1" applyFont="1" applyFill="1" applyBorder="1"/>
    <xf numFmtId="4" fontId="5" fillId="4" borderId="60" xfId="0" applyNumberFormat="1" applyFont="1" applyFill="1" applyBorder="1" applyAlignment="1">
      <alignment vertical="center"/>
    </xf>
    <xf numFmtId="4" fontId="5" fillId="4" borderId="61" xfId="1" applyNumberFormat="1" applyFont="1" applyFill="1" applyBorder="1" applyProtection="1"/>
    <xf numFmtId="4" fontId="5" fillId="4" borderId="64" xfId="1" applyNumberFormat="1" applyFont="1" applyFill="1" applyBorder="1" applyProtection="1"/>
    <xf numFmtId="0" fontId="5" fillId="4" borderId="60" xfId="0" applyFont="1" applyFill="1" applyBorder="1"/>
    <xf numFmtId="4" fontId="5" fillId="4" borderId="63" xfId="1" applyNumberFormat="1" applyFont="1" applyFill="1" applyBorder="1" applyProtection="1"/>
    <xf numFmtId="165" fontId="5" fillId="0" borderId="24" xfId="0" quotePrefix="1" applyNumberFormat="1" applyFont="1" applyBorder="1" applyAlignment="1">
      <alignment horizontal="center"/>
    </xf>
    <xf numFmtId="4" fontId="5" fillId="5" borderId="31" xfId="0" applyNumberFormat="1" applyFont="1" applyFill="1" applyBorder="1"/>
    <xf numFmtId="1" fontId="5" fillId="0" borderId="24" xfId="0" applyNumberFormat="1" applyFont="1" applyBorder="1" applyAlignment="1">
      <alignment horizontal="center"/>
    </xf>
    <xf numFmtId="4" fontId="4" fillId="3" borderId="44" xfId="0" applyNumberFormat="1" applyFont="1" applyFill="1" applyBorder="1"/>
    <xf numFmtId="4" fontId="5" fillId="5" borderId="32" xfId="0" applyNumberFormat="1" applyFont="1" applyFill="1" applyBorder="1"/>
    <xf numFmtId="4" fontId="4" fillId="3" borderId="31" xfId="0" applyNumberFormat="1" applyFont="1" applyFill="1" applyBorder="1"/>
    <xf numFmtId="4" fontId="4" fillId="3" borderId="33" xfId="0" applyNumberFormat="1" applyFont="1" applyFill="1" applyBorder="1"/>
    <xf numFmtId="4" fontId="5" fillId="0" borderId="32" xfId="0" applyNumberFormat="1" applyFont="1" applyBorder="1"/>
    <xf numFmtId="4" fontId="4" fillId="5" borderId="31" xfId="0" applyNumberFormat="1" applyFont="1" applyFill="1" applyBorder="1"/>
    <xf numFmtId="4" fontId="4" fillId="5" borderId="32" xfId="0" applyNumberFormat="1" applyFont="1" applyFill="1" applyBorder="1"/>
    <xf numFmtId="165" fontId="5" fillId="0" borderId="24" xfId="0" applyNumberFormat="1" applyFont="1" applyBorder="1" applyAlignment="1">
      <alignment horizontal="center"/>
    </xf>
    <xf numFmtId="4" fontId="13" fillId="3" borderId="44" xfId="1" applyNumberFormat="1" applyFont="1" applyFill="1" applyBorder="1" applyProtection="1"/>
    <xf numFmtId="4" fontId="13" fillId="3" borderId="45" xfId="1" applyNumberFormat="1" applyFont="1" applyFill="1" applyBorder="1" applyProtection="1"/>
    <xf numFmtId="1" fontId="5" fillId="0" borderId="29" xfId="0" applyNumberFormat="1" applyFont="1" applyBorder="1" applyAlignment="1">
      <alignment horizontal="center"/>
    </xf>
    <xf numFmtId="4" fontId="13" fillId="3" borderId="91" xfId="1" applyNumberFormat="1" applyFont="1" applyFill="1" applyBorder="1" applyProtection="1"/>
    <xf numFmtId="4" fontId="13" fillId="3" borderId="93" xfId="1" applyNumberFormat="1" applyFont="1" applyFill="1" applyBorder="1" applyProtection="1"/>
    <xf numFmtId="4" fontId="4" fillId="3" borderId="43" xfId="1" applyNumberFormat="1" applyFont="1" applyFill="1" applyBorder="1" applyProtection="1"/>
    <xf numFmtId="4" fontId="4" fillId="0" borderId="33" xfId="0" applyNumberFormat="1" applyFont="1" applyBorder="1"/>
    <xf numFmtId="4" fontId="4" fillId="3" borderId="33" xfId="1" applyNumberFormat="1" applyFont="1" applyFill="1" applyBorder="1" applyProtection="1"/>
    <xf numFmtId="165" fontId="5" fillId="0" borderId="35" xfId="0" quotePrefix="1" applyNumberFormat="1" applyFont="1" applyBorder="1" applyAlignment="1">
      <alignment horizontal="center"/>
    </xf>
    <xf numFmtId="4" fontId="4" fillId="5" borderId="36" xfId="0" applyNumberFormat="1" applyFont="1" applyFill="1" applyBorder="1"/>
    <xf numFmtId="4" fontId="4" fillId="0" borderId="38" xfId="0" applyNumberFormat="1" applyFont="1" applyBorder="1"/>
    <xf numFmtId="1" fontId="5" fillId="0" borderId="35" xfId="0" applyNumberFormat="1" applyFont="1" applyBorder="1" applyAlignment="1">
      <alignment horizontal="center"/>
    </xf>
    <xf numFmtId="4" fontId="4" fillId="3" borderId="36" xfId="0" applyNumberFormat="1" applyFont="1" applyFill="1" applyBorder="1"/>
    <xf numFmtId="4" fontId="4" fillId="3" borderId="38" xfId="1" applyNumberFormat="1" applyFont="1" applyFill="1" applyBorder="1" applyProtection="1"/>
    <xf numFmtId="165" fontId="5" fillId="0" borderId="88" xfId="0" applyNumberFormat="1" applyFont="1" applyBorder="1" applyAlignment="1">
      <alignment horizontal="right"/>
    </xf>
    <xf numFmtId="4" fontId="4" fillId="5" borderId="37" xfId="0" applyNumberFormat="1" applyFont="1" applyFill="1" applyBorder="1"/>
    <xf numFmtId="0" fontId="5" fillId="4" borderId="72" xfId="0" quotePrefix="1" applyFont="1" applyFill="1" applyBorder="1" applyAlignment="1">
      <alignment horizontal="right" vertical="center"/>
    </xf>
    <xf numFmtId="4" fontId="4" fillId="4" borderId="73" xfId="0" applyNumberFormat="1" applyFont="1" applyFill="1" applyBorder="1" applyAlignment="1">
      <alignment horizontal="right" vertical="center"/>
    </xf>
    <xf numFmtId="4" fontId="4" fillId="4" borderId="74" xfId="0" applyNumberFormat="1" applyFont="1" applyFill="1" applyBorder="1" applyAlignment="1">
      <alignment horizontal="right" vertical="center"/>
    </xf>
    <xf numFmtId="0" fontId="5" fillId="4" borderId="72" xfId="0" applyFont="1" applyFill="1" applyBorder="1" applyAlignment="1">
      <alignment horizontal="right" vertical="center"/>
    </xf>
    <xf numFmtId="4" fontId="4" fillId="4" borderId="73" xfId="0" applyNumberFormat="1" applyFont="1" applyFill="1" applyBorder="1" applyAlignment="1">
      <alignment vertical="center"/>
    </xf>
    <xf numFmtId="4" fontId="4" fillId="4" borderId="75" xfId="0" applyNumberFormat="1" applyFont="1" applyFill="1" applyBorder="1" applyAlignment="1">
      <alignment vertical="center"/>
    </xf>
    <xf numFmtId="4" fontId="4" fillId="4" borderId="75" xfId="0" applyNumberFormat="1" applyFont="1" applyFill="1" applyBorder="1" applyAlignment="1">
      <alignment horizontal="right" vertical="center"/>
    </xf>
    <xf numFmtId="0" fontId="4" fillId="0" borderId="24" xfId="0" applyFont="1" applyBorder="1" applyAlignment="1">
      <alignment vertical="center"/>
    </xf>
    <xf numFmtId="4" fontId="18" fillId="0" borderId="31" xfId="0" applyNumberFormat="1" applyFont="1" applyBorder="1" applyAlignment="1">
      <alignment horizontal="center" vertical="center"/>
    </xf>
    <xf numFmtId="4" fontId="18" fillId="0" borderId="33" xfId="0" applyNumberFormat="1" applyFont="1" applyBorder="1" applyAlignment="1">
      <alignment horizontal="center" vertical="center"/>
    </xf>
    <xf numFmtId="0" fontId="4" fillId="0" borderId="35" xfId="0" applyFont="1" applyBorder="1" applyAlignment="1">
      <alignment vertical="center"/>
    </xf>
    <xf numFmtId="4" fontId="4" fillId="0" borderId="37" xfId="0" applyNumberFormat="1" applyFont="1" applyBorder="1" applyAlignment="1">
      <alignment vertical="center"/>
    </xf>
    <xf numFmtId="4" fontId="4" fillId="0" borderId="38" xfId="0" applyNumberFormat="1" applyFont="1" applyBorder="1" applyAlignment="1">
      <alignment vertical="center"/>
    </xf>
    <xf numFmtId="4" fontId="18" fillId="0" borderId="36" xfId="0" applyNumberFormat="1" applyFont="1" applyBorder="1" applyAlignment="1">
      <alignment horizontal="center" vertical="center"/>
    </xf>
    <xf numFmtId="4" fontId="18" fillId="0" borderId="38" xfId="0" applyNumberFormat="1" applyFont="1" applyBorder="1" applyAlignment="1">
      <alignment horizontal="center" vertical="center"/>
    </xf>
    <xf numFmtId="4" fontId="4" fillId="3" borderId="38" xfId="0" applyNumberFormat="1" applyFont="1" applyFill="1" applyBorder="1"/>
    <xf numFmtId="0" fontId="5" fillId="4" borderId="77" xfId="0" quotePrefix="1" applyFont="1" applyFill="1" applyBorder="1" applyAlignment="1">
      <alignment horizontal="right" vertical="center"/>
    </xf>
    <xf numFmtId="4" fontId="4" fillId="4" borderId="78" xfId="0" applyNumberFormat="1" applyFont="1" applyFill="1" applyBorder="1" applyAlignment="1">
      <alignment horizontal="right" vertical="center"/>
    </xf>
    <xf numFmtId="4" fontId="4" fillId="4" borderId="79" xfId="0" applyNumberFormat="1" applyFont="1" applyFill="1" applyBorder="1" applyAlignment="1">
      <alignment horizontal="right" vertical="center"/>
    </xf>
    <xf numFmtId="0" fontId="5" fillId="4" borderId="77" xfId="0" applyFont="1" applyFill="1" applyBorder="1" applyAlignment="1">
      <alignment horizontal="right" vertical="center"/>
    </xf>
    <xf numFmtId="4" fontId="4" fillId="4" borderId="74" xfId="0" applyNumberFormat="1" applyFont="1" applyFill="1" applyBorder="1" applyAlignment="1">
      <alignment vertical="center"/>
    </xf>
    <xf numFmtId="0" fontId="5" fillId="4" borderId="81" xfId="0" quotePrefix="1" applyFont="1" applyFill="1" applyBorder="1" applyAlignment="1">
      <alignment horizontal="right" vertical="center"/>
    </xf>
    <xf numFmtId="4" fontId="4" fillId="4" borderId="82" xfId="0" quotePrefix="1" applyNumberFormat="1" applyFont="1" applyFill="1" applyBorder="1" applyAlignment="1">
      <alignment horizontal="right" vertical="center"/>
    </xf>
    <xf numFmtId="4" fontId="4" fillId="4" borderId="83" xfId="0" quotePrefix="1" applyNumberFormat="1" applyFont="1" applyFill="1" applyBorder="1" applyAlignment="1">
      <alignment horizontal="right" vertical="center"/>
    </xf>
    <xf numFmtId="0" fontId="5" fillId="4" borderId="81" xfId="0" applyFont="1" applyFill="1" applyBorder="1" applyAlignment="1">
      <alignment horizontal="right" vertical="center"/>
    </xf>
    <xf numFmtId="4" fontId="4" fillId="4" borderId="83" xfId="0" applyNumberFormat="1" applyFont="1" applyFill="1" applyBorder="1" applyAlignment="1">
      <alignment vertical="center"/>
    </xf>
    <xf numFmtId="4" fontId="4" fillId="4" borderId="84" xfId="0" applyNumberFormat="1" applyFont="1" applyFill="1" applyBorder="1" applyAlignment="1">
      <alignment vertical="center"/>
    </xf>
    <xf numFmtId="0" fontId="13" fillId="4" borderId="17" xfId="0" quotePrefix="1" applyFont="1" applyFill="1" applyBorder="1" applyAlignment="1">
      <alignment horizontal="right" vertical="center"/>
    </xf>
    <xf numFmtId="4" fontId="17" fillId="4" borderId="15" xfId="0" applyNumberFormat="1" applyFont="1" applyFill="1" applyBorder="1" applyAlignment="1">
      <alignment horizontal="right" vertical="center"/>
    </xf>
    <xf numFmtId="4" fontId="17" fillId="4" borderId="52" xfId="0" applyNumberFormat="1" applyFont="1" applyFill="1" applyBorder="1" applyAlignment="1">
      <alignment horizontal="right" vertical="center"/>
    </xf>
    <xf numFmtId="0" fontId="13" fillId="4" borderId="17" xfId="0" applyFont="1" applyFill="1" applyBorder="1" applyAlignment="1">
      <alignment horizontal="right" vertical="center"/>
    </xf>
    <xf numFmtId="4" fontId="17" fillId="3" borderId="36" xfId="0" applyNumberFormat="1" applyFont="1" applyFill="1" applyBorder="1" applyAlignment="1">
      <alignment vertical="center"/>
    </xf>
    <xf numFmtId="4" fontId="17" fillId="3" borderId="38" xfId="0" applyNumberFormat="1" applyFont="1" applyFill="1" applyBorder="1" applyAlignment="1">
      <alignment vertical="center"/>
    </xf>
    <xf numFmtId="0" fontId="13" fillId="4" borderId="53" xfId="0" applyFont="1" applyFill="1" applyBorder="1" applyAlignment="1">
      <alignment horizontal="right" vertical="center"/>
    </xf>
    <xf numFmtId="4" fontId="17" fillId="4" borderId="52" xfId="0" applyNumberFormat="1" applyFont="1" applyFill="1" applyBorder="1" applyAlignment="1">
      <alignment vertical="center"/>
    </xf>
    <xf numFmtId="4" fontId="17" fillId="4" borderId="16" xfId="0" applyNumberFormat="1" applyFont="1" applyFill="1" applyBorder="1" applyAlignment="1">
      <alignment vertical="center"/>
    </xf>
    <xf numFmtId="4" fontId="4" fillId="4" borderId="73" xfId="0" quotePrefix="1" applyNumberFormat="1" applyFont="1" applyFill="1" applyBorder="1" applyAlignment="1">
      <alignment horizontal="right" vertical="center"/>
    </xf>
    <xf numFmtId="4" fontId="4" fillId="4" borderId="74" xfId="0" quotePrefix="1" applyNumberFormat="1" applyFont="1" applyFill="1" applyBorder="1" applyAlignment="1">
      <alignment horizontal="right" vertical="center"/>
    </xf>
    <xf numFmtId="0" fontId="13" fillId="4" borderId="105" xfId="0" quotePrefix="1" applyFont="1" applyFill="1" applyBorder="1" applyAlignment="1">
      <alignment horizontal="right" vertical="center"/>
    </xf>
    <xf numFmtId="4" fontId="17" fillId="4" borderId="105" xfId="0" applyNumberFormat="1" applyFont="1" applyFill="1" applyBorder="1" applyAlignment="1">
      <alignment horizontal="right" vertical="center"/>
    </xf>
    <xf numFmtId="0" fontId="13" fillId="4" borderId="105" xfId="0" applyFont="1" applyFill="1" applyBorder="1" applyAlignment="1">
      <alignment horizontal="right" vertical="center"/>
    </xf>
    <xf numFmtId="4" fontId="17" fillId="4" borderId="105" xfId="0" applyNumberFormat="1" applyFont="1" applyFill="1" applyBorder="1" applyAlignment="1">
      <alignment vertical="center"/>
    </xf>
    <xf numFmtId="0" fontId="5" fillId="2" borderId="0" xfId="0" applyFont="1" applyFill="1" applyAlignment="1">
      <alignment horizontal="right" vertical="center"/>
    </xf>
    <xf numFmtId="0" fontId="5" fillId="2" borderId="5" xfId="0" applyFont="1" applyFill="1" applyBorder="1" applyAlignment="1">
      <alignment horizontal="right" vertical="center"/>
    </xf>
    <xf numFmtId="4" fontId="5" fillId="0" borderId="42" xfId="0" applyNumberFormat="1" applyFont="1" applyBorder="1" applyAlignment="1">
      <alignment horizontal="centerContinuous"/>
    </xf>
    <xf numFmtId="4" fontId="5" fillId="0" borderId="43" xfId="0" applyNumberFormat="1" applyFont="1" applyBorder="1" applyAlignment="1">
      <alignment horizontal="centerContinuous"/>
    </xf>
    <xf numFmtId="4" fontId="5" fillId="3" borderId="44" xfId="1" applyNumberFormat="1" applyFont="1" applyFill="1" applyBorder="1" applyProtection="1"/>
    <xf numFmtId="4" fontId="5" fillId="3" borderId="43" xfId="1" applyNumberFormat="1" applyFont="1" applyFill="1" applyBorder="1" applyProtection="1"/>
    <xf numFmtId="0" fontId="5" fillId="0" borderId="89" xfId="0" applyFont="1" applyBorder="1"/>
    <xf numFmtId="4" fontId="14" fillId="0" borderId="54" xfId="0" applyNumberFormat="1" applyFont="1" applyBorder="1"/>
    <xf numFmtId="4" fontId="14" fillId="0" borderId="43" xfId="0" applyNumberFormat="1" applyFont="1" applyBorder="1"/>
    <xf numFmtId="4" fontId="5" fillId="0" borderId="55" xfId="0" applyNumberFormat="1" applyFont="1" applyBorder="1" applyAlignment="1">
      <alignment horizontal="centerContinuous"/>
    </xf>
    <xf numFmtId="4" fontId="5" fillId="0" borderId="56" xfId="0" applyNumberFormat="1" applyFont="1" applyBorder="1" applyAlignment="1">
      <alignment horizontal="centerContinuous"/>
    </xf>
    <xf numFmtId="4" fontId="5" fillId="3" borderId="31" xfId="1" applyNumberFormat="1" applyFont="1" applyFill="1" applyBorder="1" applyProtection="1"/>
    <xf numFmtId="4" fontId="5" fillId="3" borderId="33" xfId="1" applyNumberFormat="1" applyFont="1" applyFill="1" applyBorder="1" applyProtection="1"/>
    <xf numFmtId="4" fontId="5" fillId="3" borderId="61" xfId="1" applyNumberFormat="1" applyFont="1" applyFill="1" applyBorder="1" applyProtection="1"/>
    <xf numFmtId="4" fontId="5" fillId="3" borderId="64" xfId="1" applyNumberFormat="1" applyFont="1" applyFill="1" applyBorder="1" applyProtection="1"/>
    <xf numFmtId="0" fontId="22" fillId="0" borderId="0" xfId="0" applyFont="1"/>
    <xf numFmtId="0" fontId="15" fillId="0" borderId="0" xfId="0" applyFont="1"/>
    <xf numFmtId="0" fontId="5" fillId="0" borderId="0" xfId="0" applyFont="1" applyAlignment="1">
      <alignment horizontal="left"/>
    </xf>
    <xf numFmtId="0" fontId="8" fillId="0" borderId="0" xfId="0" applyFont="1"/>
    <xf numFmtId="0" fontId="22" fillId="3" borderId="57" xfId="0" applyFont="1" applyFill="1" applyBorder="1" applyAlignment="1">
      <alignment horizontal="left" vertical="center"/>
    </xf>
    <xf numFmtId="0" fontId="8" fillId="3" borderId="58" xfId="0" applyFont="1" applyFill="1" applyBorder="1" applyAlignment="1">
      <alignment horizontal="left" vertical="center"/>
    </xf>
    <xf numFmtId="0" fontId="23" fillId="3" borderId="58" xfId="0" applyFont="1" applyFill="1" applyBorder="1"/>
    <xf numFmtId="0" fontId="23" fillId="3" borderId="59" xfId="0" applyFont="1" applyFill="1" applyBorder="1"/>
    <xf numFmtId="0" fontId="22" fillId="6" borderId="57" xfId="0" applyFont="1" applyFill="1" applyBorder="1" applyAlignment="1">
      <alignment horizontal="left" vertical="center"/>
    </xf>
    <xf numFmtId="0" fontId="8" fillId="6" borderId="58" xfId="0" applyFont="1" applyFill="1" applyBorder="1" applyAlignment="1">
      <alignment horizontal="left" vertical="center"/>
    </xf>
    <xf numFmtId="0" fontId="23" fillId="6" borderId="58" xfId="0" applyFont="1" applyFill="1" applyBorder="1"/>
    <xf numFmtId="0" fontId="23" fillId="6" borderId="59" xfId="0" applyFont="1" applyFill="1" applyBorder="1"/>
    <xf numFmtId="38" fontId="5" fillId="0" borderId="0" xfId="0" applyNumberFormat="1" applyFont="1"/>
    <xf numFmtId="167" fontId="19" fillId="7" borderId="0" xfId="0" applyNumberFormat="1" applyFont="1" applyFill="1" applyAlignment="1" applyProtection="1">
      <alignment horizontal="right" vertical="top" indent="1"/>
      <protection locked="0"/>
    </xf>
    <xf numFmtId="38" fontId="28" fillId="0" borderId="4" xfId="0" applyNumberFormat="1" applyFont="1" applyBorder="1" applyAlignment="1">
      <alignment horizontal="center" vertical="center"/>
    </xf>
    <xf numFmtId="14" fontId="28" fillId="0" borderId="16" xfId="0" applyNumberFormat="1" applyFont="1" applyBorder="1" applyAlignment="1">
      <alignment horizontal="center" vertical="center"/>
    </xf>
    <xf numFmtId="38" fontId="28" fillId="0" borderId="23" xfId="0" applyNumberFormat="1" applyFont="1" applyBorder="1" applyAlignment="1">
      <alignment horizontal="center" vertical="center"/>
    </xf>
    <xf numFmtId="164" fontId="28" fillId="2" borderId="27" xfId="0" applyNumberFormat="1" applyFont="1" applyFill="1" applyBorder="1" applyAlignment="1">
      <alignment vertical="center"/>
    </xf>
    <xf numFmtId="164" fontId="28" fillId="0" borderId="30" xfId="0" applyNumberFormat="1" applyFont="1" applyBorder="1" applyAlignment="1">
      <alignment horizontal="left" vertical="center" indent="1"/>
    </xf>
    <xf numFmtId="4" fontId="28" fillId="0" borderId="33" xfId="1" applyNumberFormat="1" applyFont="1" applyBorder="1" applyAlignment="1" applyProtection="1">
      <alignment horizontal="left" indent="1"/>
    </xf>
    <xf numFmtId="4" fontId="29" fillId="0" borderId="33" xfId="1" applyNumberFormat="1" applyFont="1" applyFill="1" applyBorder="1" applyAlignment="1" applyProtection="1">
      <alignment horizontal="left" indent="1"/>
    </xf>
    <xf numFmtId="4" fontId="29" fillId="0" borderId="33" xfId="1" applyNumberFormat="1" applyFont="1" applyBorder="1" applyAlignment="1" applyProtection="1">
      <alignment horizontal="left" indent="1"/>
    </xf>
    <xf numFmtId="4" fontId="29" fillId="0" borderId="30" xfId="1" applyNumberFormat="1" applyFont="1" applyFill="1" applyBorder="1" applyAlignment="1" applyProtection="1">
      <alignment horizontal="left" indent="1"/>
    </xf>
    <xf numFmtId="4" fontId="29" fillId="0" borderId="64" xfId="1" applyNumberFormat="1" applyFont="1" applyBorder="1" applyAlignment="1" applyProtection="1">
      <alignment horizontal="left" indent="1"/>
    </xf>
    <xf numFmtId="4" fontId="29" fillId="0" borderId="30" xfId="0" applyNumberFormat="1" applyFont="1" applyBorder="1" applyAlignment="1">
      <alignment horizontal="left" vertical="center" indent="1"/>
    </xf>
    <xf numFmtId="4" fontId="29" fillId="0" borderId="33" xfId="0" applyNumberFormat="1" applyFont="1" applyBorder="1" applyAlignment="1">
      <alignment horizontal="left" indent="1"/>
    </xf>
    <xf numFmtId="4" fontId="29" fillId="0" borderId="64" xfId="0" quotePrefix="1" applyNumberFormat="1" applyFont="1" applyBorder="1" applyAlignment="1">
      <alignment horizontal="left" indent="1"/>
    </xf>
    <xf numFmtId="4" fontId="29" fillId="0" borderId="97" xfId="0" applyNumberFormat="1" applyFont="1" applyBorder="1" applyAlignment="1">
      <alignment horizontal="left" vertical="center" indent="1"/>
    </xf>
    <xf numFmtId="4" fontId="29" fillId="0" borderId="62" xfId="0" applyNumberFormat="1" applyFont="1" applyBorder="1" applyAlignment="1">
      <alignment horizontal="left" indent="1"/>
    </xf>
    <xf numFmtId="4" fontId="29" fillId="0" borderId="51" xfId="1" quotePrefix="1" applyNumberFormat="1" applyFont="1" applyBorder="1" applyAlignment="1" applyProtection="1">
      <alignment horizontal="left" indent="1"/>
    </xf>
    <xf numFmtId="4" fontId="29" fillId="2" borderId="30" xfId="0" applyNumberFormat="1" applyFont="1" applyFill="1" applyBorder="1" applyAlignment="1">
      <alignment horizontal="left" vertical="center" indent="1"/>
    </xf>
    <xf numFmtId="4" fontId="29" fillId="0" borderId="16" xfId="0" applyNumberFormat="1" applyFont="1" applyBorder="1" applyAlignment="1">
      <alignment horizontal="left" indent="1"/>
    </xf>
    <xf numFmtId="4" fontId="29" fillId="0" borderId="101" xfId="0" applyNumberFormat="1" applyFont="1" applyBorder="1" applyAlignment="1">
      <alignment horizontal="left" vertical="center" indent="1"/>
    </xf>
    <xf numFmtId="4" fontId="29" fillId="0" borderId="64" xfId="1" applyNumberFormat="1" applyFont="1" applyFill="1" applyBorder="1" applyAlignment="1" applyProtection="1">
      <alignment horizontal="left" indent="1"/>
    </xf>
    <xf numFmtId="4" fontId="29" fillId="4" borderId="69" xfId="0" applyNumberFormat="1" applyFont="1" applyFill="1" applyBorder="1" applyAlignment="1">
      <alignment horizontal="left" indent="1"/>
    </xf>
    <xf numFmtId="4" fontId="29" fillId="0" borderId="62" xfId="1" applyNumberFormat="1" applyFont="1" applyFill="1" applyBorder="1" applyAlignment="1" applyProtection="1">
      <alignment horizontal="left" indent="1"/>
    </xf>
    <xf numFmtId="4" fontId="29" fillId="5" borderId="43" xfId="0" applyNumberFormat="1" applyFont="1" applyFill="1" applyBorder="1" applyAlignment="1">
      <alignment horizontal="left" indent="1"/>
    </xf>
    <xf numFmtId="4" fontId="29" fillId="0" borderId="38" xfId="0" applyNumberFormat="1" applyFont="1" applyBorder="1" applyAlignment="1">
      <alignment horizontal="left" indent="1"/>
    </xf>
    <xf numFmtId="4" fontId="29" fillId="4" borderId="75" xfId="0" applyNumberFormat="1" applyFont="1" applyFill="1" applyBorder="1" applyAlignment="1">
      <alignment horizontal="left" vertical="center" indent="1"/>
    </xf>
    <xf numFmtId="4" fontId="29" fillId="2" borderId="6" xfId="0" applyNumberFormat="1" applyFont="1" applyFill="1" applyBorder="1" applyAlignment="1">
      <alignment horizontal="left" vertical="center" indent="1"/>
    </xf>
    <xf numFmtId="4" fontId="29" fillId="0" borderId="43" xfId="1" applyNumberFormat="1" applyFont="1" applyFill="1" applyBorder="1" applyAlignment="1" applyProtection="1">
      <alignment horizontal="left" indent="1"/>
    </xf>
    <xf numFmtId="4" fontId="29" fillId="4" borderId="84" xfId="0" applyNumberFormat="1" applyFont="1" applyFill="1" applyBorder="1" applyAlignment="1">
      <alignment horizontal="left" vertical="center" indent="1"/>
    </xf>
    <xf numFmtId="4" fontId="29" fillId="0" borderId="16" xfId="0" applyNumberFormat="1" applyFont="1" applyBorder="1" applyAlignment="1">
      <alignment horizontal="left" vertical="center" indent="1"/>
    </xf>
    <xf numFmtId="4" fontId="29" fillId="0" borderId="75" xfId="0" applyNumberFormat="1" applyFont="1" applyBorder="1" applyAlignment="1">
      <alignment horizontal="left" vertical="center" indent="1"/>
    </xf>
    <xf numFmtId="4" fontId="29" fillId="4" borderId="106" xfId="0" applyNumberFormat="1" applyFont="1" applyFill="1" applyBorder="1" applyAlignment="1">
      <alignment horizontal="left" vertical="center" indent="1"/>
    </xf>
    <xf numFmtId="4" fontId="29" fillId="0" borderId="43" xfId="0" applyNumberFormat="1" applyFont="1" applyBorder="1" applyAlignment="1">
      <alignment horizontal="left" indent="1"/>
    </xf>
    <xf numFmtId="0" fontId="23" fillId="0" borderId="130" xfId="0" applyFont="1" applyBorder="1" applyAlignment="1">
      <alignment horizontal="left"/>
    </xf>
    <xf numFmtId="0" fontId="23" fillId="0" borderId="131" xfId="0" applyFont="1" applyBorder="1" applyAlignment="1">
      <alignment horizontal="left"/>
    </xf>
    <xf numFmtId="0" fontId="23" fillId="0" borderId="132" xfId="0" applyFont="1" applyBorder="1" applyAlignment="1">
      <alignment horizontal="left"/>
    </xf>
    <xf numFmtId="0" fontId="23" fillId="0" borderId="0" xfId="0" applyFont="1" applyAlignment="1">
      <alignment vertical="center"/>
    </xf>
    <xf numFmtId="0" fontId="31" fillId="0" borderId="0" xfId="0" applyFont="1"/>
    <xf numFmtId="0" fontId="23" fillId="0" borderId="40" xfId="0" applyFont="1" applyBorder="1"/>
    <xf numFmtId="4" fontId="23" fillId="0" borderId="32" xfId="0" applyNumberFormat="1" applyFont="1" applyBorder="1"/>
    <xf numFmtId="4" fontId="23" fillId="0" borderId="33" xfId="0" applyNumberFormat="1" applyFont="1" applyBorder="1"/>
    <xf numFmtId="0" fontId="23" fillId="0" borderId="41" xfId="0" applyFont="1" applyBorder="1"/>
    <xf numFmtId="4" fontId="23" fillId="0" borderId="42" xfId="0" applyNumberFormat="1" applyFont="1" applyBorder="1"/>
    <xf numFmtId="4" fontId="23" fillId="0" borderId="43" xfId="0" applyNumberFormat="1" applyFont="1" applyBorder="1"/>
    <xf numFmtId="0" fontId="25" fillId="0" borderId="40" xfId="0" applyFont="1" applyBorder="1"/>
    <xf numFmtId="4" fontId="25" fillId="0" borderId="32" xfId="0" applyNumberFormat="1" applyFont="1" applyBorder="1"/>
    <xf numFmtId="4" fontId="25" fillId="0" borderId="33" xfId="0" applyNumberFormat="1" applyFont="1" applyBorder="1"/>
    <xf numFmtId="4" fontId="32" fillId="0" borderId="42" xfId="0" quotePrefix="1" applyNumberFormat="1" applyFont="1" applyBorder="1" applyAlignment="1">
      <alignment horizontal="right"/>
    </xf>
    <xf numFmtId="4" fontId="32" fillId="0" borderId="43" xfId="0" quotePrefix="1" applyNumberFormat="1" applyFont="1" applyBorder="1" applyAlignment="1">
      <alignment horizontal="right"/>
    </xf>
    <xf numFmtId="0" fontId="4" fillId="0" borderId="24" xfId="0" applyFont="1" applyBorder="1"/>
    <xf numFmtId="4" fontId="32" fillId="0" borderId="32" xfId="0" quotePrefix="1" applyNumberFormat="1" applyFont="1" applyBorder="1" applyAlignment="1">
      <alignment horizontal="right"/>
    </xf>
    <xf numFmtId="4" fontId="32" fillId="0" borderId="33" xfId="0" quotePrefix="1" applyNumberFormat="1" applyFont="1" applyBorder="1" applyAlignment="1">
      <alignment horizontal="right"/>
    </xf>
    <xf numFmtId="4" fontId="33" fillId="0" borderId="20" xfId="0" quotePrefix="1" applyNumberFormat="1" applyFont="1" applyBorder="1" applyAlignment="1">
      <alignment horizontal="right"/>
    </xf>
    <xf numFmtId="4" fontId="33" fillId="0" borderId="7" xfId="0" quotePrefix="1" applyNumberFormat="1" applyFont="1" applyBorder="1" applyAlignment="1">
      <alignment horizontal="right"/>
    </xf>
    <xf numFmtId="4" fontId="33" fillId="0" borderId="63" xfId="0" quotePrefix="1" applyNumberFormat="1" applyFont="1" applyBorder="1" applyAlignment="1">
      <alignment horizontal="right"/>
    </xf>
    <xf numFmtId="4" fontId="33" fillId="0" borderId="64" xfId="0" quotePrefix="1" applyNumberFormat="1" applyFont="1" applyBorder="1" applyAlignment="1">
      <alignment horizontal="right"/>
    </xf>
    <xf numFmtId="4" fontId="4" fillId="0" borderId="32" xfId="0" quotePrefix="1" applyNumberFormat="1" applyFont="1" applyBorder="1" applyAlignment="1">
      <alignment horizontal="right"/>
    </xf>
    <xf numFmtId="4" fontId="4" fillId="0" borderId="33" xfId="0" quotePrefix="1" applyNumberFormat="1" applyFont="1" applyBorder="1" applyAlignment="1">
      <alignment horizontal="right"/>
    </xf>
    <xf numFmtId="4" fontId="4" fillId="0" borderId="20" xfId="0" quotePrefix="1" applyNumberFormat="1" applyFont="1" applyBorder="1" applyAlignment="1">
      <alignment horizontal="right"/>
    </xf>
    <xf numFmtId="4" fontId="4" fillId="0" borderId="7" xfId="0" quotePrefix="1" applyNumberFormat="1" applyFont="1" applyBorder="1" applyAlignment="1">
      <alignment horizontal="right"/>
    </xf>
    <xf numFmtId="0" fontId="23" fillId="0" borderId="53" xfId="0" applyFont="1" applyBorder="1"/>
    <xf numFmtId="4" fontId="23" fillId="0" borderId="52" xfId="0" applyNumberFormat="1" applyFont="1" applyBorder="1"/>
    <xf numFmtId="4" fontId="23" fillId="0" borderId="16" xfId="0" applyNumberFormat="1" applyFont="1" applyBorder="1"/>
    <xf numFmtId="0" fontId="23" fillId="0" borderId="29" xfId="0" applyFont="1" applyBorder="1"/>
    <xf numFmtId="0" fontId="23" fillId="0" borderId="54" xfId="0" applyFont="1" applyBorder="1"/>
    <xf numFmtId="0" fontId="8" fillId="4" borderId="67" xfId="0" applyFont="1" applyFill="1" applyBorder="1"/>
    <xf numFmtId="4" fontId="8" fillId="4" borderId="68" xfId="0" applyNumberFormat="1" applyFont="1" applyFill="1" applyBorder="1"/>
    <xf numFmtId="4" fontId="8" fillId="4" borderId="69" xfId="0" applyNumberFormat="1" applyFont="1" applyFill="1" applyBorder="1"/>
    <xf numFmtId="4" fontId="8" fillId="4" borderId="92" xfId="0" applyNumberFormat="1" applyFont="1" applyFill="1" applyBorder="1"/>
    <xf numFmtId="4" fontId="8" fillId="4" borderId="6" xfId="0" applyNumberFormat="1" applyFont="1" applyFill="1" applyBorder="1"/>
    <xf numFmtId="0" fontId="8" fillId="4" borderId="70" xfId="0" applyFont="1" applyFill="1" applyBorder="1"/>
    <xf numFmtId="0" fontId="5" fillId="4" borderId="24" xfId="0" applyFont="1" applyFill="1" applyBorder="1"/>
    <xf numFmtId="0" fontId="22" fillId="0" borderId="0" xfId="0" applyFont="1" applyAlignment="1">
      <alignment vertical="center"/>
    </xf>
    <xf numFmtId="165" fontId="22" fillId="0" borderId="29" xfId="0" applyNumberFormat="1" applyFont="1" applyBorder="1" applyAlignment="1">
      <alignment horizontal="right"/>
    </xf>
    <xf numFmtId="4" fontId="8" fillId="0" borderId="32" xfId="0" applyNumberFormat="1" applyFont="1" applyBorder="1"/>
    <xf numFmtId="4" fontId="8" fillId="0" borderId="33" xfId="0" applyNumberFormat="1" applyFont="1" applyBorder="1"/>
    <xf numFmtId="165" fontId="22" fillId="0" borderId="24" xfId="0" applyNumberFormat="1" applyFont="1" applyBorder="1" applyAlignment="1">
      <alignment horizontal="right"/>
    </xf>
    <xf numFmtId="0" fontId="34" fillId="0" borderId="0" xfId="0" applyFont="1" applyAlignment="1">
      <alignment vertical="center"/>
    </xf>
    <xf numFmtId="0" fontId="22" fillId="0" borderId="60" xfId="0" applyFont="1" applyBorder="1"/>
    <xf numFmtId="4" fontId="5" fillId="7" borderId="108" xfId="0" applyNumberFormat="1" applyFont="1" applyFill="1" applyBorder="1" applyProtection="1">
      <protection locked="0"/>
    </xf>
    <xf numFmtId="4" fontId="5" fillId="7" borderId="14" xfId="0" applyNumberFormat="1" applyFont="1" applyFill="1" applyBorder="1" applyProtection="1">
      <protection locked="0"/>
    </xf>
    <xf numFmtId="4" fontId="5" fillId="7" borderId="18" xfId="0" applyNumberFormat="1" applyFont="1" applyFill="1" applyBorder="1" applyProtection="1">
      <protection locked="0"/>
    </xf>
    <xf numFmtId="4" fontId="5" fillId="7" borderId="108" xfId="0" applyNumberFormat="1" applyFont="1" applyFill="1" applyBorder="1" applyAlignment="1" applyProtection="1">
      <alignment vertical="center"/>
      <protection locked="0"/>
    </xf>
    <xf numFmtId="4" fontId="5" fillId="0" borderId="108" xfId="0" applyNumberFormat="1" applyFont="1" applyBorder="1" applyProtection="1">
      <protection locked="0"/>
    </xf>
    <xf numFmtId="0" fontId="35" fillId="0" borderId="0" xfId="0" applyFont="1" applyAlignment="1">
      <alignment vertical="top"/>
    </xf>
    <xf numFmtId="4" fontId="13" fillId="3" borderId="43" xfId="1" applyNumberFormat="1" applyFont="1" applyFill="1" applyBorder="1" applyProtection="1"/>
    <xf numFmtId="0" fontId="25" fillId="0" borderId="130" xfId="0" applyFont="1" applyFill="1" applyBorder="1" applyAlignment="1" applyProtection="1">
      <alignment horizontal="left"/>
    </xf>
    <xf numFmtId="0" fontId="25" fillId="0" borderId="131" xfId="0" applyNumberFormat="1" applyFont="1" applyFill="1" applyBorder="1" applyAlignment="1" applyProtection="1">
      <alignment horizontal="left"/>
    </xf>
    <xf numFmtId="0" fontId="25" fillId="0" borderId="132" xfId="0" applyFont="1" applyFill="1" applyBorder="1" applyAlignment="1" applyProtection="1">
      <alignment horizontal="left"/>
    </xf>
    <xf numFmtId="4" fontId="5" fillId="0" borderId="108" xfId="0" applyNumberFormat="1" applyFont="1" applyFill="1" applyBorder="1" applyProtection="1"/>
    <xf numFmtId="4" fontId="5" fillId="0" borderId="14" xfId="0" applyNumberFormat="1" applyFont="1" applyFill="1" applyBorder="1" applyProtection="1"/>
    <xf numFmtId="4" fontId="5" fillId="0" borderId="109" xfId="0" applyNumberFormat="1" applyFont="1" applyFill="1" applyBorder="1" applyProtection="1"/>
    <xf numFmtId="4" fontId="5" fillId="0" borderId="110" xfId="0" applyNumberFormat="1" applyFont="1" applyFill="1" applyBorder="1" applyProtection="1"/>
    <xf numFmtId="4" fontId="5" fillId="0" borderId="120" xfId="0" applyNumberFormat="1" applyFont="1" applyFill="1" applyBorder="1" applyProtection="1"/>
    <xf numFmtId="4" fontId="5" fillId="0" borderId="18" xfId="0" applyNumberFormat="1" applyFont="1" applyFill="1" applyBorder="1" applyProtection="1"/>
    <xf numFmtId="166" fontId="5" fillId="0" borderId="121" xfId="0" applyNumberFormat="1" applyFont="1" applyFill="1" applyBorder="1" applyAlignment="1" applyProtection="1">
      <alignment vertical="center"/>
    </xf>
    <xf numFmtId="166" fontId="5" fillId="0" borderId="124" xfId="0" applyNumberFormat="1" applyFont="1" applyFill="1" applyBorder="1" applyAlignment="1" applyProtection="1">
      <alignment vertical="center"/>
    </xf>
    <xf numFmtId="168" fontId="5" fillId="0" borderId="124" xfId="0" applyNumberFormat="1" applyFont="1" applyFill="1" applyBorder="1" applyAlignment="1" applyProtection="1">
      <alignment vertical="center"/>
    </xf>
    <xf numFmtId="3" fontId="5" fillId="0" borderId="126" xfId="0" applyNumberFormat="1" applyFont="1" applyFill="1" applyBorder="1" applyAlignment="1" applyProtection="1">
      <alignment vertical="center"/>
    </xf>
    <xf numFmtId="3" fontId="5" fillId="0" borderId="90" xfId="0" applyNumberFormat="1" applyFont="1" applyFill="1" applyBorder="1" applyAlignment="1" applyProtection="1">
      <alignment vertical="center"/>
    </xf>
    <xf numFmtId="167" fontId="19" fillId="0" borderId="0" xfId="0" applyNumberFormat="1" applyFont="1" applyAlignment="1" applyProtection="1">
      <alignment horizontal="right" vertical="top" indent="1"/>
    </xf>
    <xf numFmtId="0" fontId="12" fillId="0" borderId="0" xfId="0" applyFont="1" applyProtection="1"/>
    <xf numFmtId="0" fontId="30" fillId="0" borderId="0" xfId="0" applyFont="1" applyAlignment="1" applyProtection="1">
      <alignment horizontal="left" vertical="center"/>
    </xf>
    <xf numFmtId="0" fontId="0" fillId="0" borderId="0" xfId="0" applyProtection="1"/>
    <xf numFmtId="0" fontId="23" fillId="0" borderId="0" xfId="0" applyFont="1" applyProtection="1"/>
    <xf numFmtId="0" fontId="25" fillId="0" borderId="85" xfId="0" applyFont="1" applyBorder="1" applyAlignment="1" applyProtection="1">
      <alignment horizontal="center" vertical="center" wrapText="1"/>
    </xf>
    <xf numFmtId="4" fontId="5" fillId="0" borderId="6" xfId="0" applyNumberFormat="1" applyFont="1" applyBorder="1" applyProtection="1"/>
    <xf numFmtId="4" fontId="5" fillId="0" borderId="94" xfId="0" applyNumberFormat="1" applyFont="1" applyBorder="1" applyProtection="1"/>
    <xf numFmtId="4" fontId="5" fillId="0" borderId="100" xfId="0" applyNumberFormat="1" applyFont="1" applyBorder="1" applyProtection="1"/>
    <xf numFmtId="4" fontId="5" fillId="0" borderId="99" xfId="0" applyNumberFormat="1" applyFont="1" applyBorder="1" applyProtection="1"/>
    <xf numFmtId="4" fontId="5" fillId="0" borderId="119" xfId="0" applyNumberFormat="1" applyFont="1" applyBorder="1" applyProtection="1"/>
    <xf numFmtId="4" fontId="5" fillId="0" borderId="10" xfId="0" applyNumberFormat="1" applyFont="1" applyBorder="1" applyProtection="1"/>
    <xf numFmtId="0" fontId="5" fillId="0" borderId="0" xfId="0" applyFont="1" applyProtection="1"/>
    <xf numFmtId="0" fontId="5" fillId="0" borderId="0" xfId="0" applyFont="1" applyAlignment="1" applyProtection="1">
      <alignment vertical="center"/>
    </xf>
    <xf numFmtId="4" fontId="5" fillId="0" borderId="0" xfId="0" applyNumberFormat="1" applyFont="1" applyAlignment="1" applyProtection="1">
      <alignment vertical="center"/>
    </xf>
    <xf numFmtId="0" fontId="35" fillId="0" borderId="0" xfId="0" applyFont="1" applyAlignment="1" applyProtection="1">
      <alignment vertical="top"/>
    </xf>
    <xf numFmtId="0" fontId="23" fillId="0" borderId="129" xfId="0" applyFont="1" applyBorder="1" applyProtection="1"/>
    <xf numFmtId="0" fontId="23" fillId="0" borderId="133" xfId="0" applyFont="1" applyBorder="1" applyAlignment="1" applyProtection="1">
      <alignment horizontal="right" indent="1"/>
    </xf>
    <xf numFmtId="0" fontId="25" fillId="0" borderId="130" xfId="0" applyFont="1" applyBorder="1" applyAlignment="1" applyProtection="1">
      <alignment horizontal="left"/>
    </xf>
    <xf numFmtId="0" fontId="23" fillId="0" borderId="0" xfId="0" applyFont="1" applyAlignment="1" applyProtection="1">
      <alignment horizontal="left"/>
    </xf>
    <xf numFmtId="0" fontId="23" fillId="0" borderId="20" xfId="0" applyFont="1" applyBorder="1" applyProtection="1"/>
    <xf numFmtId="0" fontId="23" fillId="0" borderId="0" xfId="0" applyFont="1" applyAlignment="1" applyProtection="1">
      <alignment horizontal="right" indent="1"/>
    </xf>
    <xf numFmtId="49" fontId="25" fillId="0" borderId="131" xfId="0" applyNumberFormat="1" applyFont="1" applyBorder="1" applyAlignment="1" applyProtection="1">
      <alignment horizontal="left"/>
    </xf>
    <xf numFmtId="0" fontId="30" fillId="7" borderId="134" xfId="0" applyFont="1" applyFill="1" applyBorder="1" applyAlignment="1" applyProtection="1">
      <alignment horizontal="left" vertical="center"/>
    </xf>
    <xf numFmtId="0" fontId="23" fillId="0" borderId="52" xfId="0" applyFont="1" applyBorder="1" applyProtection="1"/>
    <xf numFmtId="0" fontId="23" fillId="0" borderId="53" xfId="0" applyFont="1" applyBorder="1" applyAlignment="1" applyProtection="1">
      <alignment horizontal="right" indent="1"/>
    </xf>
    <xf numFmtId="0" fontId="25" fillId="0" borderId="132" xfId="0" applyFont="1" applyBorder="1" applyAlignment="1" applyProtection="1">
      <alignment horizontal="left"/>
    </xf>
    <xf numFmtId="0" fontId="12" fillId="0" borderId="9" xfId="0" applyFont="1" applyBorder="1" applyAlignment="1" applyProtection="1">
      <alignment horizontal="left" indent="37"/>
    </xf>
    <xf numFmtId="0" fontId="12" fillId="0" borderId="9" xfId="0" applyFont="1" applyBorder="1" applyAlignment="1" applyProtection="1">
      <alignment horizontal="left" indent="1"/>
    </xf>
    <xf numFmtId="0" fontId="12" fillId="0" borderId="0" xfId="0" applyFont="1" applyAlignment="1" applyProtection="1">
      <alignment horizontal="left"/>
    </xf>
    <xf numFmtId="0" fontId="25" fillId="0" borderId="90" xfId="0" applyFont="1" applyBorder="1" applyAlignment="1" applyProtection="1">
      <alignment horizontal="center" vertical="center" wrapText="1"/>
    </xf>
    <xf numFmtId="0" fontId="8" fillId="0" borderId="107" xfId="0" applyFont="1" applyBorder="1" applyAlignment="1" applyProtection="1">
      <alignment horizontal="center" vertical="center" wrapText="1"/>
    </xf>
    <xf numFmtId="0" fontId="25" fillId="0" borderId="111" xfId="0" applyFont="1" applyBorder="1" applyAlignment="1" applyProtection="1">
      <alignment horizontal="center" vertical="center" wrapText="1"/>
    </xf>
    <xf numFmtId="0" fontId="25" fillId="0" borderId="112" xfId="0" applyFont="1" applyBorder="1" applyAlignment="1" applyProtection="1">
      <alignment horizontal="center" vertical="center" wrapText="1"/>
    </xf>
    <xf numFmtId="0" fontId="5" fillId="0" borderId="113" xfId="0" applyFont="1" applyBorder="1" applyProtection="1"/>
    <xf numFmtId="0" fontId="5" fillId="0" borderId="6" xfId="0" applyFont="1" applyBorder="1" applyProtection="1"/>
    <xf numFmtId="0" fontId="5" fillId="0" borderId="6" xfId="0" applyFont="1" applyBorder="1" applyAlignment="1" applyProtection="1">
      <alignment horizontal="left" wrapText="1" indent="1"/>
    </xf>
    <xf numFmtId="9" fontId="29" fillId="0" borderId="6" xfId="0" applyNumberFormat="1" applyFont="1" applyBorder="1" applyAlignment="1" applyProtection="1">
      <alignment horizontal="left" indent="1"/>
    </xf>
    <xf numFmtId="0" fontId="5" fillId="0" borderId="115" xfId="0" applyFont="1" applyBorder="1" applyProtection="1"/>
    <xf numFmtId="0" fontId="5" fillId="0" borderId="94" xfId="0" applyFont="1" applyBorder="1" applyProtection="1"/>
    <xf numFmtId="0" fontId="5" fillId="0" borderId="94" xfId="0" applyFont="1" applyBorder="1" applyAlignment="1" applyProtection="1">
      <alignment horizontal="left" wrapText="1" indent="1"/>
    </xf>
    <xf numFmtId="9" fontId="29" fillId="0" borderId="94" xfId="0" applyNumberFormat="1" applyFont="1" applyBorder="1" applyAlignment="1" applyProtection="1">
      <alignment horizontal="left" indent="1"/>
    </xf>
    <xf numFmtId="0" fontId="5" fillId="0" borderId="113" xfId="0" applyFont="1" applyBorder="1" applyAlignment="1" applyProtection="1">
      <alignment vertical="center"/>
    </xf>
    <xf numFmtId="0" fontId="5" fillId="0" borderId="6" xfId="0" applyFont="1" applyBorder="1" applyAlignment="1" applyProtection="1">
      <alignment vertical="center"/>
    </xf>
    <xf numFmtId="0" fontId="5" fillId="0" borderId="6" xfId="0" applyFont="1" applyBorder="1" applyAlignment="1" applyProtection="1">
      <alignment horizontal="left" vertical="center" wrapText="1" indent="1"/>
    </xf>
    <xf numFmtId="0" fontId="29" fillId="0" borderId="6" xfId="0" applyFont="1" applyBorder="1" applyAlignment="1" applyProtection="1">
      <alignment horizontal="left" vertical="center" wrapText="1" indent="1"/>
    </xf>
    <xf numFmtId="0" fontId="29" fillId="0" borderId="6" xfId="0" applyFont="1" applyBorder="1" applyAlignment="1" applyProtection="1">
      <alignment horizontal="left" indent="1"/>
    </xf>
    <xf numFmtId="0" fontId="29" fillId="0" borderId="94" xfId="0" applyFont="1" applyBorder="1" applyAlignment="1" applyProtection="1">
      <alignment horizontal="left" indent="1"/>
    </xf>
    <xf numFmtId="0" fontId="22" fillId="0" borderId="0" xfId="0" applyFont="1" applyProtection="1"/>
    <xf numFmtId="0" fontId="5" fillId="0" borderId="6" xfId="0" applyFont="1" applyBorder="1" applyAlignment="1" applyProtection="1">
      <alignment wrapText="1"/>
    </xf>
    <xf numFmtId="0" fontId="5" fillId="0" borderId="94" xfId="0" applyFont="1" applyBorder="1" applyAlignment="1" applyProtection="1">
      <alignment wrapText="1"/>
    </xf>
    <xf numFmtId="0" fontId="5" fillId="0" borderId="114" xfId="0" applyFont="1" applyBorder="1" applyProtection="1"/>
    <xf numFmtId="0" fontId="5" fillId="0" borderId="10" xfId="0" applyFont="1" applyBorder="1" applyProtection="1"/>
    <xf numFmtId="0" fontId="5" fillId="0" borderId="10" xfId="0" applyFont="1" applyBorder="1" applyAlignment="1" applyProtection="1">
      <alignment horizontal="left" wrapText="1" indent="1"/>
    </xf>
    <xf numFmtId="0" fontId="29" fillId="0" borderId="10" xfId="0" applyFont="1" applyBorder="1" applyAlignment="1" applyProtection="1">
      <alignment horizontal="left" indent="1"/>
    </xf>
  </cellXfs>
  <cellStyles count="4">
    <cellStyle name="Komma" xfId="1" builtinId="3"/>
    <cellStyle name="Komma 2" xfId="3" xr:uid="{00000000-0005-0000-0000-000001000000}"/>
    <cellStyle name="Standard" xfId="0" builtinId="0"/>
    <cellStyle name="Standard 2" xfId="2" xr:uid="{00000000-0005-0000-0000-000003000000}"/>
  </cellStyles>
  <dxfs count="0"/>
  <tableStyles count="0" defaultTableStyle="TableStyleMedium2" defaultPivotStyle="PivotStyleLight16"/>
  <colors>
    <mruColors>
      <color rgb="FFFFFFCD"/>
      <color rgb="FFFFCC66"/>
      <color rgb="FF0000CC"/>
      <color rgb="FFF3DBD5"/>
      <color rgb="FFDD9B8B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U122"/>
  <sheetViews>
    <sheetView showGridLines="0" tabSelected="1" zoomScaleNormal="100" zoomScaleSheetLayoutView="100" workbookViewId="0">
      <pane xSplit="2" ySplit="13" topLeftCell="C14" activePane="bottomRight" state="frozen"/>
      <selection activeCell="C45" sqref="C45"/>
      <selection pane="topRight" activeCell="C45" sqref="C45"/>
      <selection pane="bottomLeft" activeCell="C45" sqref="C45"/>
      <selection pane="bottomRight"/>
    </sheetView>
  </sheetViews>
  <sheetFormatPr baseColWidth="10" defaultColWidth="9.140625" defaultRowHeight="14.25" x14ac:dyDescent="0.2"/>
  <cols>
    <col min="1" max="1" width="8.7109375" style="437" customWidth="1" collapsed="1"/>
    <col min="2" max="2" width="55.28515625" style="115" customWidth="1" collapsed="1"/>
    <col min="3" max="3" width="5.42578125" style="115" customWidth="1" collapsed="1"/>
    <col min="4" max="5" width="16.7109375" style="447" customWidth="1" collapsed="1"/>
    <col min="6" max="6" width="5.42578125" style="115" customWidth="1" collapsed="1"/>
    <col min="7" max="8" width="16.7109375" style="115" customWidth="1" collapsed="1"/>
    <col min="9" max="9" width="5.5703125" style="115" customWidth="1" collapsed="1"/>
    <col min="10" max="11" width="16.7109375" style="115" customWidth="1" collapsed="1"/>
    <col min="12" max="12" width="64.85546875" style="1" customWidth="1" collapsed="1"/>
    <col min="13" max="13" width="5.140625" style="1" customWidth="1" collapsed="1"/>
    <col min="14" max="16384" width="9.140625" style="1" collapsed="1"/>
  </cols>
  <sheetData>
    <row r="1" spans="1:21" s="109" customFormat="1" ht="17.25" customHeight="1" x14ac:dyDescent="0.3">
      <c r="B1" s="157" t="s">
        <v>0</v>
      </c>
      <c r="C1" s="154"/>
      <c r="D1" s="154"/>
      <c r="E1" s="154"/>
      <c r="F1" s="154"/>
      <c r="G1" s="154"/>
      <c r="H1" s="10"/>
      <c r="I1" s="10"/>
      <c r="J1" s="11" t="s">
        <v>330</v>
      </c>
      <c r="K1" s="158">
        <f>IF(ISBLANK('Werteliste-manuell'!$F$1),"-",'Werteliste-manuell'!$F$1)</f>
        <v>45231</v>
      </c>
    </row>
    <row r="2" spans="1:21" s="109" customFormat="1" ht="6" customHeight="1" x14ac:dyDescent="0.3">
      <c r="A2" s="154"/>
      <c r="H2" s="12"/>
      <c r="I2" s="12"/>
      <c r="J2" s="12"/>
      <c r="K2" s="12"/>
    </row>
    <row r="3" spans="1:21" s="109" customFormat="1" ht="17.25" customHeight="1" x14ac:dyDescent="0.25">
      <c r="B3" s="156" t="s">
        <v>1</v>
      </c>
      <c r="C3" s="155"/>
      <c r="D3" s="155"/>
      <c r="E3" s="155"/>
      <c r="F3" s="155"/>
      <c r="G3" s="155"/>
      <c r="H3" s="13"/>
      <c r="I3" s="13"/>
      <c r="J3" s="13"/>
      <c r="K3" s="13"/>
    </row>
    <row r="4" spans="1:21" s="109" customFormat="1" ht="14.25" customHeight="1" x14ac:dyDescent="0.25">
      <c r="A4" s="1"/>
      <c r="B4" s="1"/>
      <c r="C4" s="1"/>
      <c r="D4" s="1"/>
      <c r="E4" s="1"/>
      <c r="F4" s="1"/>
      <c r="H4" s="151"/>
      <c r="I4" s="142" t="s">
        <v>185</v>
      </c>
      <c r="J4" s="145" t="str">
        <f>IF(ISBLANK('Werteliste-BIENE'!$C$2),"-",'Werteliste-BIENE'!$C$2)</f>
        <v>Berlin</v>
      </c>
      <c r="K4" s="481"/>
    </row>
    <row r="5" spans="1:21" s="109" customFormat="1" ht="14.25" customHeight="1" x14ac:dyDescent="0.25">
      <c r="A5" s="1"/>
      <c r="B5" s="1"/>
      <c r="C5" s="1"/>
      <c r="D5" s="1"/>
      <c r="E5" s="1"/>
      <c r="F5" s="1"/>
      <c r="H5" s="152"/>
      <c r="I5" s="143" t="s">
        <v>186</v>
      </c>
      <c r="J5" s="146" t="str">
        <f>IF(ISBLANK('Werteliste-BIENE'!$C$3),"-",'Werteliste-BIENE'!$C$3)</f>
        <v>Oktober</v>
      </c>
      <c r="K5" s="482"/>
    </row>
    <row r="6" spans="1:21" s="109" customFormat="1" ht="14.25" customHeight="1" x14ac:dyDescent="0.25">
      <c r="A6" s="1"/>
      <c r="B6" s="1"/>
      <c r="C6" s="1"/>
      <c r="D6" s="1"/>
      <c r="E6" s="1"/>
      <c r="F6" s="1"/>
      <c r="H6" s="153"/>
      <c r="I6" s="144" t="s">
        <v>187</v>
      </c>
      <c r="J6" s="147" t="str">
        <f>IF(ISBLANK('Werteliste-BIENE'!$C$4),"-",'Werteliste-BIENE'!$C$4)</f>
        <v>2023</v>
      </c>
      <c r="K6" s="483"/>
    </row>
    <row r="7" spans="1:21" ht="6.75" customHeight="1" thickBot="1" x14ac:dyDescent="0.25">
      <c r="A7" s="14"/>
      <c r="B7" s="15"/>
      <c r="C7" s="15"/>
      <c r="D7" s="16"/>
      <c r="E7" s="16"/>
      <c r="F7" s="15"/>
      <c r="G7" s="15"/>
      <c r="H7" s="17"/>
      <c r="I7" s="15"/>
      <c r="J7" s="15"/>
      <c r="K7" s="18"/>
    </row>
    <row r="8" spans="1:21" ht="17.25" customHeight="1" x14ac:dyDescent="0.2">
      <c r="A8" s="19"/>
      <c r="B8" s="20"/>
      <c r="C8" s="20"/>
      <c r="D8" s="21" t="s">
        <v>2</v>
      </c>
      <c r="E8" s="22"/>
      <c r="F8" s="23"/>
      <c r="G8" s="21" t="s">
        <v>3</v>
      </c>
      <c r="H8" s="22"/>
      <c r="I8" s="23"/>
      <c r="J8" s="21" t="s">
        <v>3</v>
      </c>
      <c r="K8" s="24"/>
      <c r="L8" s="173"/>
      <c r="M8" s="484"/>
      <c r="N8" s="484"/>
    </row>
    <row r="9" spans="1:21" x14ac:dyDescent="0.2">
      <c r="A9" s="25"/>
      <c r="B9" s="26"/>
      <c r="C9" s="27"/>
      <c r="D9" s="16" t="s">
        <v>4</v>
      </c>
      <c r="E9" s="28"/>
      <c r="F9" s="27"/>
      <c r="G9" s="16" t="s">
        <v>5</v>
      </c>
      <c r="H9" s="28"/>
      <c r="I9" s="27"/>
      <c r="J9" s="16" t="s">
        <v>6</v>
      </c>
      <c r="K9" s="29"/>
      <c r="L9" s="29" t="s">
        <v>309</v>
      </c>
      <c r="M9" s="484"/>
      <c r="N9" s="484"/>
    </row>
    <row r="10" spans="1:21" ht="15" thickBot="1" x14ac:dyDescent="0.25">
      <c r="A10" s="30"/>
      <c r="B10" s="27"/>
      <c r="C10" s="31"/>
      <c r="D10" s="32" t="s">
        <v>180</v>
      </c>
      <c r="E10" s="33"/>
      <c r="F10" s="31"/>
      <c r="G10" s="34"/>
      <c r="H10" s="33"/>
      <c r="I10" s="31"/>
      <c r="J10" s="34"/>
      <c r="K10" s="35"/>
      <c r="L10" s="35"/>
      <c r="M10" s="484"/>
      <c r="N10" s="484"/>
    </row>
    <row r="11" spans="1:21" x14ac:dyDescent="0.2">
      <c r="A11" s="30" t="s">
        <v>7</v>
      </c>
      <c r="B11" s="159" t="s">
        <v>200</v>
      </c>
      <c r="C11" s="162" t="s">
        <v>8</v>
      </c>
      <c r="D11" s="36" t="s">
        <v>9</v>
      </c>
      <c r="E11" s="37" t="s">
        <v>198</v>
      </c>
      <c r="F11" s="163" t="s">
        <v>10</v>
      </c>
      <c r="G11" s="38" t="s">
        <v>9</v>
      </c>
      <c r="H11" s="39" t="s">
        <v>198</v>
      </c>
      <c r="I11" s="164" t="s">
        <v>10</v>
      </c>
      <c r="J11" s="38" t="s">
        <v>9</v>
      </c>
      <c r="K11" s="39" t="s">
        <v>198</v>
      </c>
      <c r="L11" s="449"/>
      <c r="M11" s="484"/>
      <c r="N11" s="484"/>
      <c r="T11" s="484"/>
      <c r="U11" s="484"/>
    </row>
    <row r="12" spans="1:21" x14ac:dyDescent="0.2">
      <c r="A12" s="30"/>
      <c r="B12" s="27"/>
      <c r="C12" s="40"/>
      <c r="D12" s="41" t="str">
        <f>J5</f>
        <v>Oktober</v>
      </c>
      <c r="E12" s="42" t="s">
        <v>199</v>
      </c>
      <c r="F12" s="43"/>
      <c r="G12" s="41" t="str">
        <f>J5</f>
        <v>Oktober</v>
      </c>
      <c r="H12" s="42" t="s">
        <v>199</v>
      </c>
      <c r="I12" s="43"/>
      <c r="J12" s="41" t="str">
        <f>J5</f>
        <v>Oktober</v>
      </c>
      <c r="K12" s="42" t="s">
        <v>199</v>
      </c>
      <c r="L12" s="450"/>
      <c r="M12" s="484"/>
      <c r="N12" s="484"/>
      <c r="T12" s="484"/>
      <c r="U12" s="484"/>
    </row>
    <row r="13" spans="1:21" ht="15" thickBot="1" x14ac:dyDescent="0.25">
      <c r="A13" s="44"/>
      <c r="B13" s="31"/>
      <c r="C13" s="45"/>
      <c r="D13" s="46" t="s">
        <v>11</v>
      </c>
      <c r="E13" s="47" t="s">
        <v>11</v>
      </c>
      <c r="F13" s="48" t="s">
        <v>181</v>
      </c>
      <c r="G13" s="49" t="s">
        <v>11</v>
      </c>
      <c r="H13" s="50" t="s">
        <v>11</v>
      </c>
      <c r="I13" s="51" t="s">
        <v>181</v>
      </c>
      <c r="J13" s="52" t="s">
        <v>11</v>
      </c>
      <c r="K13" s="53" t="s">
        <v>11</v>
      </c>
      <c r="L13" s="451"/>
      <c r="M13" s="484"/>
      <c r="N13" s="484"/>
      <c r="T13" s="484"/>
      <c r="U13" s="484"/>
    </row>
    <row r="14" spans="1:21" s="484" customFormat="1" ht="21" customHeight="1" x14ac:dyDescent="0.25">
      <c r="A14" s="54"/>
      <c r="B14" s="55" t="s">
        <v>189</v>
      </c>
      <c r="C14" s="174"/>
      <c r="D14" s="175"/>
      <c r="E14" s="176"/>
      <c r="F14" s="177"/>
      <c r="G14" s="178"/>
      <c r="H14" s="179"/>
      <c r="I14" s="177"/>
      <c r="J14" s="178"/>
      <c r="K14" s="179"/>
      <c r="L14" s="452"/>
    </row>
    <row r="15" spans="1:21" s="484" customFormat="1" ht="21" customHeight="1" x14ac:dyDescent="0.25">
      <c r="A15" s="56" t="s">
        <v>12</v>
      </c>
      <c r="B15" s="57" t="s">
        <v>13</v>
      </c>
      <c r="C15" s="180" t="s">
        <v>14</v>
      </c>
      <c r="D15" s="181"/>
      <c r="E15" s="182"/>
      <c r="F15" s="183">
        <v>42.5</v>
      </c>
      <c r="G15" s="184"/>
      <c r="H15" s="185"/>
      <c r="I15" s="186">
        <v>15</v>
      </c>
      <c r="J15" s="184"/>
      <c r="K15" s="185"/>
      <c r="L15" s="453"/>
    </row>
    <row r="16" spans="1:21" ht="15" customHeight="1" x14ac:dyDescent="0.2">
      <c r="A16" s="58" t="s">
        <v>15</v>
      </c>
      <c r="B16" s="59" t="s">
        <v>16</v>
      </c>
      <c r="C16" s="187"/>
      <c r="D16" s="188">
        <f>SUM(D17:D19)</f>
        <v>1163690814.3000002</v>
      </c>
      <c r="E16" s="189">
        <f>SUM(E17:E19)</f>
        <v>12256286044.16</v>
      </c>
      <c r="F16" s="190"/>
      <c r="G16" s="191"/>
      <c r="H16" s="192"/>
      <c r="I16" s="193"/>
      <c r="J16" s="194"/>
      <c r="K16" s="192"/>
      <c r="L16" s="454"/>
      <c r="M16" s="484"/>
      <c r="N16" s="484"/>
      <c r="T16" s="484"/>
      <c r="U16" s="484"/>
    </row>
    <row r="17" spans="1:21" x14ac:dyDescent="0.2">
      <c r="A17" s="60" t="s">
        <v>17</v>
      </c>
      <c r="B17" s="61" t="s">
        <v>19</v>
      </c>
      <c r="C17" s="187"/>
      <c r="D17" s="195">
        <f>'Werteliste-BIENE'!D7+'Werteliste-manuell'!E7</f>
        <v>16470</v>
      </c>
      <c r="E17" s="196">
        <f>'Werteliste-BIENE'!E7+'Werteliste-manuell'!F7</f>
        <v>360193.65</v>
      </c>
      <c r="F17" s="197"/>
      <c r="G17" s="198"/>
      <c r="H17" s="199"/>
      <c r="I17" s="200"/>
      <c r="J17" s="201"/>
      <c r="K17" s="202"/>
      <c r="L17" s="455" t="s">
        <v>314</v>
      </c>
      <c r="M17" s="484"/>
      <c r="N17" s="484"/>
      <c r="T17" s="484"/>
      <c r="U17" s="484"/>
    </row>
    <row r="18" spans="1:21" x14ac:dyDescent="0.2">
      <c r="A18" s="60" t="s">
        <v>18</v>
      </c>
      <c r="B18" s="62" t="s">
        <v>20</v>
      </c>
      <c r="C18" s="187"/>
      <c r="D18" s="203">
        <f>'Werteliste-BIENE'!D8</f>
        <v>93597.63</v>
      </c>
      <c r="E18" s="204">
        <f>'Werteliste-BIENE'!E8</f>
        <v>74747167.760000005</v>
      </c>
      <c r="F18" s="197"/>
      <c r="G18" s="198"/>
      <c r="H18" s="199"/>
      <c r="I18" s="200"/>
      <c r="J18" s="201"/>
      <c r="K18" s="202"/>
      <c r="L18" s="456" t="s">
        <v>307</v>
      </c>
      <c r="M18" s="484"/>
      <c r="N18" s="484"/>
      <c r="T18" s="484"/>
      <c r="U18" s="484"/>
    </row>
    <row r="19" spans="1:21" x14ac:dyDescent="0.2">
      <c r="A19" s="58" t="s">
        <v>21</v>
      </c>
      <c r="B19" s="59" t="s">
        <v>22</v>
      </c>
      <c r="C19" s="205"/>
      <c r="D19" s="206">
        <f>'Werteliste-BIENE'!D9+'Werteliste-manuell'!E8</f>
        <v>1163580746.6700001</v>
      </c>
      <c r="E19" s="207">
        <f>'Werteliste-BIENE'!E9+'Werteliste-manuell'!F8</f>
        <v>12181178682.75</v>
      </c>
      <c r="F19" s="208"/>
      <c r="G19" s="209">
        <f>ROUND($F$15/100*D19,2)</f>
        <v>494521817.32999998</v>
      </c>
      <c r="H19" s="210">
        <f>ROUND($F$15/100*E19,2)</f>
        <v>5177000940.1700001</v>
      </c>
      <c r="I19" s="187"/>
      <c r="J19" s="211">
        <f>D19*15/100</f>
        <v>174537112.00050002</v>
      </c>
      <c r="K19" s="210">
        <f>E19*15/100</f>
        <v>1827176802.4124999</v>
      </c>
      <c r="L19" s="456" t="s">
        <v>314</v>
      </c>
      <c r="M19" s="484"/>
      <c r="N19" s="484"/>
      <c r="T19" s="484"/>
      <c r="U19" s="484"/>
    </row>
    <row r="20" spans="1:21" x14ac:dyDescent="0.2">
      <c r="A20" s="60" t="s">
        <v>23</v>
      </c>
      <c r="B20" s="61" t="s">
        <v>24</v>
      </c>
      <c r="C20" s="187"/>
      <c r="D20" s="198">
        <f>ROUND(G20/$F$15*100,2)</f>
        <v>-191827833.44</v>
      </c>
      <c r="E20" s="198">
        <f>ROUND(H20/$F$15*100,2)</f>
        <v>-1678463515.48</v>
      </c>
      <c r="F20" s="193"/>
      <c r="G20" s="195">
        <f>'Werteliste-manuell'!E9</f>
        <v>-81526829.209999993</v>
      </c>
      <c r="H20" s="212">
        <f>'Werteliste-manuell'!F9</f>
        <v>-713346994.07999992</v>
      </c>
      <c r="I20" s="200"/>
      <c r="J20" s="201">
        <f>D20*15/100</f>
        <v>-28774175.015999999</v>
      </c>
      <c r="K20" s="202">
        <f>E20*15/100</f>
        <v>-251769527.322</v>
      </c>
      <c r="L20" s="456" t="s">
        <v>308</v>
      </c>
      <c r="M20" s="484"/>
      <c r="N20" s="484"/>
      <c r="T20" s="484"/>
      <c r="U20" s="484"/>
    </row>
    <row r="21" spans="1:21" x14ac:dyDescent="0.2">
      <c r="A21" s="60" t="s">
        <v>25</v>
      </c>
      <c r="B21" s="61" t="s">
        <v>188</v>
      </c>
      <c r="C21" s="187"/>
      <c r="D21" s="198">
        <f t="shared" ref="D21:D22" si="0">ROUND(G21/$F$15*100,2)</f>
        <v>0</v>
      </c>
      <c r="E21" s="198">
        <f t="shared" ref="E21:E22" si="1">ROUND(H21/$F$15*100,2)</f>
        <v>-55700071.25</v>
      </c>
      <c r="F21" s="193"/>
      <c r="G21" s="203">
        <f>'Werteliste-manuell'!E10</f>
        <v>0</v>
      </c>
      <c r="H21" s="212">
        <f>'Werteliste-manuell'!F10</f>
        <v>-23672530.279999997</v>
      </c>
      <c r="I21" s="200"/>
      <c r="J21" s="201">
        <f>D21*15/100</f>
        <v>0</v>
      </c>
      <c r="K21" s="202">
        <f t="shared" ref="K21:K22" si="2">E21*15/100</f>
        <v>-8355010.6875</v>
      </c>
      <c r="L21" s="456" t="s">
        <v>308</v>
      </c>
      <c r="M21" s="484"/>
      <c r="N21" s="484"/>
      <c r="T21" s="484"/>
      <c r="U21" s="484"/>
    </row>
    <row r="22" spans="1:21" x14ac:dyDescent="0.2">
      <c r="A22" s="60" t="s">
        <v>26</v>
      </c>
      <c r="B22" s="61" t="s">
        <v>27</v>
      </c>
      <c r="C22" s="187"/>
      <c r="D22" s="198">
        <f t="shared" si="0"/>
        <v>1191402.99</v>
      </c>
      <c r="E22" s="198">
        <f t="shared" si="1"/>
        <v>12141604.539999999</v>
      </c>
      <c r="F22" s="193"/>
      <c r="G22" s="203">
        <f>'Werteliste-manuell'!E11</f>
        <v>506346.27</v>
      </c>
      <c r="H22" s="212">
        <f>'Werteliste-manuell'!F11</f>
        <v>5160181.93</v>
      </c>
      <c r="I22" s="200"/>
      <c r="J22" s="201">
        <f>D22*15/100</f>
        <v>178710.44850000003</v>
      </c>
      <c r="K22" s="202">
        <f t="shared" si="2"/>
        <v>1821240.6809999999</v>
      </c>
      <c r="L22" s="456" t="s">
        <v>308</v>
      </c>
      <c r="M22" s="484"/>
      <c r="N22" s="484"/>
      <c r="T22" s="484"/>
      <c r="U22" s="484"/>
    </row>
    <row r="23" spans="1:21" x14ac:dyDescent="0.2">
      <c r="A23" s="60" t="s">
        <v>261</v>
      </c>
      <c r="B23" s="61" t="s">
        <v>48</v>
      </c>
      <c r="C23" s="187"/>
      <c r="D23" s="198">
        <f t="shared" ref="D23" si="3">ROUND(G23/$F$15*100,2)</f>
        <v>0</v>
      </c>
      <c r="E23" s="198">
        <f t="shared" ref="E23" si="4">ROUND(H23/$F$15*100,2)</f>
        <v>0</v>
      </c>
      <c r="F23" s="193"/>
      <c r="G23" s="203">
        <f>'Werteliste-manuell'!E12</f>
        <v>0</v>
      </c>
      <c r="H23" s="212">
        <f>'Werteliste-manuell'!F12</f>
        <v>0</v>
      </c>
      <c r="I23" s="200"/>
      <c r="J23" s="201">
        <f>D23*15/100</f>
        <v>0</v>
      </c>
      <c r="K23" s="202">
        <f t="shared" ref="K23" si="5">E23*15/100</f>
        <v>0</v>
      </c>
      <c r="L23" s="456" t="s">
        <v>308</v>
      </c>
      <c r="M23" s="484"/>
      <c r="N23" s="484"/>
      <c r="T23" s="484"/>
      <c r="U23" s="484"/>
    </row>
    <row r="24" spans="1:21" x14ac:dyDescent="0.2">
      <c r="A24" s="58" t="s">
        <v>28</v>
      </c>
      <c r="B24" s="59" t="s">
        <v>29</v>
      </c>
      <c r="C24" s="187"/>
      <c r="D24" s="213">
        <f>SUM(D19:D23)</f>
        <v>972944316.22000003</v>
      </c>
      <c r="E24" s="214">
        <f>SUM(E19:E23)</f>
        <v>10459156700.560001</v>
      </c>
      <c r="F24" s="193"/>
      <c r="G24" s="191">
        <f>SUM(G19:G23)</f>
        <v>413501334.38999999</v>
      </c>
      <c r="H24" s="192">
        <f>SUM(H19:H23)</f>
        <v>4445141597.7400007</v>
      </c>
      <c r="I24" s="215"/>
      <c r="J24" s="194">
        <f>SUM(J19:J23)</f>
        <v>145941647.43300003</v>
      </c>
      <c r="K24" s="192">
        <f>SUM(K19:K23)</f>
        <v>1568873505.0839999</v>
      </c>
      <c r="L24" s="457"/>
      <c r="M24" s="484"/>
      <c r="N24" s="484"/>
      <c r="T24" s="484"/>
      <c r="U24" s="484"/>
    </row>
    <row r="25" spans="1:21" s="485" customFormat="1" ht="15" customHeight="1" x14ac:dyDescent="0.2">
      <c r="A25" s="60" t="s">
        <v>30</v>
      </c>
      <c r="B25" s="61" t="s">
        <v>31</v>
      </c>
      <c r="C25" s="187"/>
      <c r="D25" s="198">
        <f>ROUND(G25/$F$15*100,2)</f>
        <v>-196094294.99000001</v>
      </c>
      <c r="E25" s="198">
        <f t="shared" ref="E25" si="6">ROUND(H25/$F$15*100,2)</f>
        <v>-1231752759.6400001</v>
      </c>
      <c r="F25" s="193"/>
      <c r="G25" s="203">
        <f>'Werteliste-manuell'!E13</f>
        <v>-83340075.370000005</v>
      </c>
      <c r="H25" s="212">
        <f>'Werteliste-manuell'!F13</f>
        <v>-523494922.84775001</v>
      </c>
      <c r="I25" s="200"/>
      <c r="J25" s="201">
        <f>D25*15/100</f>
        <v>-29414144.248500004</v>
      </c>
      <c r="K25" s="202">
        <f>E25*15/100</f>
        <v>-184762913.94600001</v>
      </c>
      <c r="L25" s="456" t="s">
        <v>308</v>
      </c>
      <c r="M25" s="484"/>
      <c r="N25" s="484"/>
      <c r="T25" s="484"/>
      <c r="U25" s="484"/>
    </row>
    <row r="26" spans="1:21" ht="15" thickBot="1" x14ac:dyDescent="0.25">
      <c r="A26" s="63" t="s">
        <v>32</v>
      </c>
      <c r="B26" s="64" t="s">
        <v>33</v>
      </c>
      <c r="C26" s="217"/>
      <c r="D26" s="218">
        <f>SUM(D24:D25)</f>
        <v>776850021.23000002</v>
      </c>
      <c r="E26" s="218">
        <f>SUM(E24:E25)</f>
        <v>9227403940.920002</v>
      </c>
      <c r="F26" s="219"/>
      <c r="G26" s="218">
        <f>SUM(G24:G25)</f>
        <v>330161259.01999998</v>
      </c>
      <c r="H26" s="220">
        <f>SUM(H24:H25)</f>
        <v>3921646674.8922505</v>
      </c>
      <c r="I26" s="219"/>
      <c r="J26" s="221">
        <f>SUM(J24:J25)</f>
        <v>116527503.18450002</v>
      </c>
      <c r="K26" s="222">
        <f>SUM(K24:K25)</f>
        <v>1384110591.1379998</v>
      </c>
      <c r="L26" s="458"/>
      <c r="M26" s="484"/>
      <c r="N26" s="484"/>
      <c r="T26" s="484"/>
      <c r="U26" s="484"/>
    </row>
    <row r="27" spans="1:21" s="484" customFormat="1" ht="21" customHeight="1" thickTop="1" x14ac:dyDescent="0.25">
      <c r="A27" s="56" t="s">
        <v>34</v>
      </c>
      <c r="B27" s="57" t="s">
        <v>35</v>
      </c>
      <c r="C27" s="180" t="s">
        <v>36</v>
      </c>
      <c r="D27" s="181"/>
      <c r="E27" s="182"/>
      <c r="F27" s="183">
        <v>42.5</v>
      </c>
      <c r="G27" s="223"/>
      <c r="H27" s="224"/>
      <c r="I27" s="186">
        <v>15</v>
      </c>
      <c r="J27" s="223"/>
      <c r="K27" s="224"/>
      <c r="L27" s="459"/>
    </row>
    <row r="28" spans="1:21" x14ac:dyDescent="0.2">
      <c r="A28" s="58" t="s">
        <v>37</v>
      </c>
      <c r="B28" s="59" t="s">
        <v>38</v>
      </c>
      <c r="C28" s="205"/>
      <c r="D28" s="188">
        <f>SUM(D29:D33)</f>
        <v>158903667.63999999</v>
      </c>
      <c r="E28" s="189">
        <f>SUM(E29:E33)</f>
        <v>3090572408.5699997</v>
      </c>
      <c r="F28" s="225"/>
      <c r="G28" s="191"/>
      <c r="H28" s="192"/>
      <c r="I28" s="193"/>
      <c r="J28" s="194"/>
      <c r="K28" s="192"/>
      <c r="L28" s="456"/>
      <c r="M28" s="484"/>
      <c r="N28" s="484"/>
      <c r="T28" s="484"/>
      <c r="U28" s="484"/>
    </row>
    <row r="29" spans="1:21" x14ac:dyDescent="0.2">
      <c r="A29" s="60" t="s">
        <v>39</v>
      </c>
      <c r="B29" s="61" t="s">
        <v>40</v>
      </c>
      <c r="C29" s="205"/>
      <c r="D29" s="203">
        <f>'Werteliste-BIENE'!D10</f>
        <v>0</v>
      </c>
      <c r="E29" s="203">
        <f>'Werteliste-BIENE'!E10</f>
        <v>1022</v>
      </c>
      <c r="F29" s="226"/>
      <c r="G29" s="198"/>
      <c r="H29" s="199"/>
      <c r="I29" s="226"/>
      <c r="J29" s="201"/>
      <c r="K29" s="202"/>
      <c r="L29" s="456" t="s">
        <v>307</v>
      </c>
      <c r="M29" s="484"/>
      <c r="N29" s="484"/>
      <c r="T29" s="484"/>
      <c r="U29" s="484"/>
    </row>
    <row r="30" spans="1:21" x14ac:dyDescent="0.2">
      <c r="A30" s="60" t="s">
        <v>41</v>
      </c>
      <c r="B30" s="61" t="s">
        <v>42</v>
      </c>
      <c r="C30" s="205"/>
      <c r="D30" s="203">
        <f>'Werteliste-BIENE'!D11</f>
        <v>0</v>
      </c>
      <c r="E30" s="203">
        <f>'Werteliste-BIENE'!E11</f>
        <v>-29.98</v>
      </c>
      <c r="F30" s="226"/>
      <c r="G30" s="198"/>
      <c r="H30" s="199"/>
      <c r="I30" s="226"/>
      <c r="J30" s="201"/>
      <c r="K30" s="202"/>
      <c r="L30" s="456" t="s">
        <v>307</v>
      </c>
      <c r="M30" s="484"/>
      <c r="N30" s="484"/>
      <c r="T30" s="484"/>
      <c r="U30" s="484"/>
    </row>
    <row r="31" spans="1:21" x14ac:dyDescent="0.2">
      <c r="A31" s="60" t="s">
        <v>43</v>
      </c>
      <c r="B31" s="61" t="s">
        <v>44</v>
      </c>
      <c r="C31" s="205"/>
      <c r="D31" s="203">
        <f>'Werteliste-BIENE'!D12</f>
        <v>71651685.180000007</v>
      </c>
      <c r="E31" s="203">
        <f>'Werteliste-BIENE'!E12</f>
        <v>596886971.89999998</v>
      </c>
      <c r="F31" s="226"/>
      <c r="G31" s="198"/>
      <c r="H31" s="199"/>
      <c r="I31" s="226"/>
      <c r="J31" s="201"/>
      <c r="K31" s="202"/>
      <c r="L31" s="456" t="s">
        <v>307</v>
      </c>
      <c r="M31" s="484"/>
      <c r="N31" s="484"/>
      <c r="T31" s="484"/>
      <c r="U31" s="484"/>
    </row>
    <row r="32" spans="1:21" x14ac:dyDescent="0.2">
      <c r="A32" s="60" t="s">
        <v>262</v>
      </c>
      <c r="B32" s="61" t="s">
        <v>263</v>
      </c>
      <c r="C32" s="205"/>
      <c r="D32" s="203">
        <f>'Werteliste-BIENE'!D13</f>
        <v>23765</v>
      </c>
      <c r="E32" s="203">
        <f>'Werteliste-BIENE'!E13</f>
        <v>412293.38</v>
      </c>
      <c r="F32" s="226"/>
      <c r="G32" s="198"/>
      <c r="H32" s="199"/>
      <c r="I32" s="226"/>
      <c r="J32" s="201"/>
      <c r="K32" s="202"/>
      <c r="L32" s="456" t="s">
        <v>307</v>
      </c>
      <c r="M32" s="484"/>
      <c r="N32" s="484"/>
      <c r="T32" s="484"/>
      <c r="U32" s="484"/>
    </row>
    <row r="33" spans="1:21" x14ac:dyDescent="0.2">
      <c r="A33" s="58" t="s">
        <v>45</v>
      </c>
      <c r="B33" s="59" t="s">
        <v>22</v>
      </c>
      <c r="C33" s="205"/>
      <c r="D33" s="206">
        <f>'Werteliste-BIENE'!D14</f>
        <v>87228217.459999993</v>
      </c>
      <c r="E33" s="206">
        <f>'Werteliste-BIENE'!E14</f>
        <v>2493272151.27</v>
      </c>
      <c r="F33" s="187"/>
      <c r="G33" s="209">
        <f>ROUND(D33*$F$27/100,2)</f>
        <v>37071992.420000002</v>
      </c>
      <c r="H33" s="209">
        <f>ROUND(E33*$F$27/100,2)</f>
        <v>1059640664.29</v>
      </c>
      <c r="I33" s="187"/>
      <c r="J33" s="211">
        <f t="shared" ref="J33:K35" si="7">D33*15/100</f>
        <v>13084232.618999999</v>
      </c>
      <c r="K33" s="210">
        <f>E33*15/100</f>
        <v>373990822.69050002</v>
      </c>
      <c r="L33" s="456" t="s">
        <v>307</v>
      </c>
      <c r="M33" s="484"/>
      <c r="N33" s="484"/>
      <c r="T33" s="484"/>
      <c r="U33" s="484"/>
    </row>
    <row r="34" spans="1:21" x14ac:dyDescent="0.2">
      <c r="A34" s="60" t="s">
        <v>46</v>
      </c>
      <c r="B34" s="61" t="s">
        <v>341</v>
      </c>
      <c r="C34" s="187"/>
      <c r="D34" s="198">
        <f>ROUND(G34/$F$27*100,2)</f>
        <v>573968.24</v>
      </c>
      <c r="E34" s="198">
        <f>ROUND(H34/$F$27*100,2)</f>
        <v>4086521.69</v>
      </c>
      <c r="F34" s="226"/>
      <c r="G34" s="203">
        <f>'Werteliste-manuell'!E14</f>
        <v>243936.5</v>
      </c>
      <c r="H34" s="212">
        <f>'Werteliste-manuell'!F14</f>
        <v>1736771.7200000002</v>
      </c>
      <c r="I34" s="226"/>
      <c r="J34" s="201">
        <f t="shared" si="7"/>
        <v>86095.23599999999</v>
      </c>
      <c r="K34" s="202">
        <f t="shared" si="7"/>
        <v>612978.25349999999</v>
      </c>
      <c r="L34" s="456" t="s">
        <v>308</v>
      </c>
      <c r="M34" s="484"/>
      <c r="N34" s="484"/>
      <c r="T34" s="484"/>
      <c r="U34" s="484"/>
    </row>
    <row r="35" spans="1:21" x14ac:dyDescent="0.2">
      <c r="A35" s="60" t="s">
        <v>47</v>
      </c>
      <c r="B35" s="61" t="s">
        <v>48</v>
      </c>
      <c r="C35" s="187"/>
      <c r="D35" s="198">
        <f>ROUND(G35/$F$27*100,2)</f>
        <v>0</v>
      </c>
      <c r="E35" s="198">
        <f t="shared" ref="E35" si="8">ROUND(H35/$F$27*100,2)</f>
        <v>667001.86</v>
      </c>
      <c r="F35" s="226"/>
      <c r="G35" s="203">
        <f>'Werteliste-manuell'!E15</f>
        <v>0</v>
      </c>
      <c r="H35" s="212">
        <f>'Werteliste-manuell'!F15</f>
        <v>283475.78999999998</v>
      </c>
      <c r="I35" s="226"/>
      <c r="J35" s="201">
        <f t="shared" si="7"/>
        <v>0</v>
      </c>
      <c r="K35" s="202">
        <f>E35*15/100</f>
        <v>100050.27900000001</v>
      </c>
      <c r="L35" s="456" t="s">
        <v>308</v>
      </c>
      <c r="M35" s="484"/>
      <c r="N35" s="484"/>
      <c r="T35" s="484"/>
      <c r="U35" s="484"/>
    </row>
    <row r="36" spans="1:21" x14ac:dyDescent="0.2">
      <c r="A36" s="58" t="s">
        <v>49</v>
      </c>
      <c r="B36" s="59" t="s">
        <v>298</v>
      </c>
      <c r="C36" s="187"/>
      <c r="D36" s="213">
        <f>SUM(D33:D35)</f>
        <v>87802185.699999988</v>
      </c>
      <c r="E36" s="214">
        <f>SUM(E33:E35)</f>
        <v>2498025674.8200002</v>
      </c>
      <c r="F36" s="193"/>
      <c r="G36" s="191">
        <f>SUM(G33:G35)</f>
        <v>37315928.920000002</v>
      </c>
      <c r="H36" s="192">
        <f>SUM(H33:H35)</f>
        <v>1061660911.8</v>
      </c>
      <c r="I36" s="215"/>
      <c r="J36" s="194">
        <f>SUM(J33:J35)</f>
        <v>13170327.854999999</v>
      </c>
      <c r="K36" s="192">
        <f>SUM(K33:K35)</f>
        <v>374703851.22299999</v>
      </c>
      <c r="L36" s="456"/>
      <c r="M36" s="484"/>
      <c r="N36" s="484"/>
      <c r="T36" s="484"/>
      <c r="U36" s="484"/>
    </row>
    <row r="37" spans="1:21" x14ac:dyDescent="0.2">
      <c r="A37" s="60" t="s">
        <v>50</v>
      </c>
      <c r="B37" s="61" t="s">
        <v>369</v>
      </c>
      <c r="C37" s="187"/>
      <c r="D37" s="198">
        <f>ROUND(G37/$F$27*100,2)</f>
        <v>0</v>
      </c>
      <c r="E37" s="201">
        <f>ROUND(H37/$F$27*100,2)</f>
        <v>0</v>
      </c>
      <c r="F37" s="226"/>
      <c r="G37" s="203">
        <f>'Werteliste-manuell'!E16</f>
        <v>0</v>
      </c>
      <c r="H37" s="212">
        <f>'Werteliste-manuell'!F16</f>
        <v>0</v>
      </c>
      <c r="I37" s="226"/>
      <c r="J37" s="201">
        <f>D37*15/100</f>
        <v>0</v>
      </c>
      <c r="K37" s="202">
        <f>E37*15/100</f>
        <v>0</v>
      </c>
      <c r="L37" s="456" t="s">
        <v>308</v>
      </c>
      <c r="M37" s="484"/>
      <c r="N37" s="484"/>
      <c r="T37" s="484"/>
      <c r="U37" s="484"/>
    </row>
    <row r="38" spans="1:21" x14ac:dyDescent="0.2">
      <c r="A38" s="60" t="s">
        <v>51</v>
      </c>
      <c r="B38" s="61" t="s">
        <v>52</v>
      </c>
      <c r="C38" s="187"/>
      <c r="D38" s="198">
        <f t="shared" ref="D38" si="9">ROUND(G38/$F$27*100,2)</f>
        <v>0</v>
      </c>
      <c r="E38" s="201">
        <f t="shared" ref="E38" si="10">ROUND(H38/$F$27*100,2)</f>
        <v>0</v>
      </c>
      <c r="F38" s="226"/>
      <c r="G38" s="203">
        <f>'Werteliste-manuell'!E17</f>
        <v>0</v>
      </c>
      <c r="H38" s="212">
        <f>'Werteliste-manuell'!F17</f>
        <v>0</v>
      </c>
      <c r="I38" s="226"/>
      <c r="J38" s="201">
        <f>D38*15/100</f>
        <v>0</v>
      </c>
      <c r="K38" s="202">
        <f>E38*15/100</f>
        <v>0</v>
      </c>
      <c r="L38" s="456" t="s">
        <v>308</v>
      </c>
      <c r="M38" s="484"/>
      <c r="N38" s="484"/>
      <c r="T38" s="484"/>
      <c r="U38" s="484"/>
    </row>
    <row r="39" spans="1:21" ht="15" thickBot="1" x14ac:dyDescent="0.25">
      <c r="A39" s="63" t="s">
        <v>53</v>
      </c>
      <c r="B39" s="64" t="s">
        <v>54</v>
      </c>
      <c r="C39" s="217"/>
      <c r="D39" s="227">
        <f>SUM(D36:D38)</f>
        <v>87802185.699999988</v>
      </c>
      <c r="E39" s="228">
        <f>SUM(E36:E38)</f>
        <v>2498025674.8200002</v>
      </c>
      <c r="F39" s="229"/>
      <c r="G39" s="230">
        <f>SUM(G36:G38)</f>
        <v>37315928.920000002</v>
      </c>
      <c r="H39" s="220">
        <f>SUM(H36:H38)</f>
        <v>1061660911.8</v>
      </c>
      <c r="I39" s="229"/>
      <c r="J39" s="231">
        <f>SUM(J36:J38)</f>
        <v>13170327.854999999</v>
      </c>
      <c r="K39" s="222">
        <f>SUM(K36:K38)</f>
        <v>374703851.22299999</v>
      </c>
      <c r="L39" s="458"/>
      <c r="M39" s="484"/>
      <c r="N39" s="484"/>
      <c r="T39" s="484"/>
      <c r="U39" s="484"/>
    </row>
    <row r="40" spans="1:21" s="484" customFormat="1" ht="21" customHeight="1" thickTop="1" x14ac:dyDescent="0.25">
      <c r="A40" s="56" t="s">
        <v>55</v>
      </c>
      <c r="B40" s="57" t="s">
        <v>56</v>
      </c>
      <c r="C40" s="180" t="s">
        <v>57</v>
      </c>
      <c r="D40" s="129"/>
      <c r="E40" s="232"/>
      <c r="F40" s="186">
        <v>50</v>
      </c>
      <c r="G40" s="233"/>
      <c r="H40" s="234"/>
      <c r="I40" s="235"/>
      <c r="J40" s="233"/>
      <c r="K40" s="234"/>
      <c r="L40" s="459"/>
    </row>
    <row r="41" spans="1:21" x14ac:dyDescent="0.2">
      <c r="A41" s="58" t="s">
        <v>58</v>
      </c>
      <c r="B41" s="59" t="s">
        <v>59</v>
      </c>
      <c r="C41" s="187"/>
      <c r="D41" s="236">
        <f>'Werteliste-BIENE'!D15</f>
        <v>58200227.899999999</v>
      </c>
      <c r="E41" s="237">
        <f>'Werteliste-BIENE'!E15</f>
        <v>805397570.23000002</v>
      </c>
      <c r="F41" s="226"/>
      <c r="G41" s="209">
        <f>ROUND($F$40/100*D41,2)</f>
        <v>29100113.949999999</v>
      </c>
      <c r="H41" s="209">
        <f>ROUND($F$40/100*E41,2)</f>
        <v>402698785.12</v>
      </c>
      <c r="I41" s="486"/>
      <c r="J41" s="487"/>
      <c r="K41" s="488"/>
      <c r="L41" s="460" t="s">
        <v>307</v>
      </c>
      <c r="M41" s="484"/>
      <c r="N41" s="484"/>
      <c r="T41" s="484"/>
      <c r="U41" s="484"/>
    </row>
    <row r="42" spans="1:21" x14ac:dyDescent="0.2">
      <c r="A42" s="60" t="s">
        <v>60</v>
      </c>
      <c r="B42" s="61" t="s">
        <v>377</v>
      </c>
      <c r="C42" s="187"/>
      <c r="D42" s="238">
        <f>ROUND(G42/$F$40*100,2)</f>
        <v>483702.62</v>
      </c>
      <c r="E42" s="238">
        <f t="shared" ref="E42" si="11">ROUND(H42/$F$40*100,2)</f>
        <v>52920927.579999998</v>
      </c>
      <c r="F42" s="226"/>
      <c r="G42" s="203">
        <f>'Werteliste-manuell'!E18</f>
        <v>241851.31</v>
      </c>
      <c r="H42" s="212">
        <f>'Werteliste-manuell'!F18</f>
        <v>26460463.790000003</v>
      </c>
      <c r="I42" s="489"/>
      <c r="J42" s="490"/>
      <c r="K42" s="491"/>
      <c r="L42" s="456" t="s">
        <v>308</v>
      </c>
      <c r="M42" s="484"/>
      <c r="N42" s="484"/>
      <c r="T42" s="484"/>
      <c r="U42" s="484"/>
    </row>
    <row r="43" spans="1:21" x14ac:dyDescent="0.2">
      <c r="A43" s="60" t="s">
        <v>61</v>
      </c>
      <c r="B43" s="61" t="s">
        <v>62</v>
      </c>
      <c r="C43" s="187"/>
      <c r="D43" s="238">
        <f>ROUND(G43/$F$40*100,2)</f>
        <v>-1021751.08</v>
      </c>
      <c r="E43" s="238">
        <f>ROUND(H43/$F$40*100,2)</f>
        <v>-20169082.199999999</v>
      </c>
      <c r="F43" s="226"/>
      <c r="G43" s="203">
        <f>'Werteliste-manuell'!E19</f>
        <v>-510875.54</v>
      </c>
      <c r="H43" s="212">
        <f>'Werteliste-manuell'!F19</f>
        <v>-10084541.1</v>
      </c>
      <c r="I43" s="226"/>
      <c r="J43" s="201"/>
      <c r="K43" s="202"/>
      <c r="L43" s="456" t="s">
        <v>308</v>
      </c>
      <c r="M43" s="484"/>
      <c r="N43" s="484"/>
      <c r="T43" s="484"/>
      <c r="U43" s="484"/>
    </row>
    <row r="44" spans="1:21" ht="15" thickBot="1" x14ac:dyDescent="0.25">
      <c r="A44" s="63" t="s">
        <v>63</v>
      </c>
      <c r="B44" s="64" t="s">
        <v>64</v>
      </c>
      <c r="C44" s="217"/>
      <c r="D44" s="227">
        <f>SUM(D41:D43)</f>
        <v>57662179.439999998</v>
      </c>
      <c r="E44" s="228">
        <f>SUM(E41:E43)</f>
        <v>838149415.61000001</v>
      </c>
      <c r="F44" s="229"/>
      <c r="G44" s="230">
        <f>SUM(G41:G43)</f>
        <v>28831089.719999999</v>
      </c>
      <c r="H44" s="230">
        <f>SUM(H41:H43)</f>
        <v>419074707.81</v>
      </c>
      <c r="I44" s="229"/>
      <c r="J44" s="231"/>
      <c r="K44" s="222"/>
      <c r="L44" s="458"/>
      <c r="M44" s="484"/>
      <c r="N44" s="484"/>
      <c r="T44" s="484"/>
      <c r="U44" s="484"/>
    </row>
    <row r="45" spans="1:21" s="484" customFormat="1" ht="21" customHeight="1" thickTop="1" x14ac:dyDescent="0.25">
      <c r="A45" s="56" t="s">
        <v>65</v>
      </c>
      <c r="B45" s="57" t="s">
        <v>66</v>
      </c>
      <c r="C45" s="180" t="s">
        <v>67</v>
      </c>
      <c r="D45" s="181"/>
      <c r="E45" s="182"/>
      <c r="F45" s="186">
        <v>44</v>
      </c>
      <c r="G45" s="223"/>
      <c r="H45" s="224"/>
      <c r="I45" s="186">
        <v>12</v>
      </c>
      <c r="J45" s="223"/>
      <c r="K45" s="224"/>
      <c r="L45" s="459"/>
    </row>
    <row r="46" spans="1:21" x14ac:dyDescent="0.2">
      <c r="A46" s="65" t="s">
        <v>68</v>
      </c>
      <c r="B46" s="59" t="s">
        <v>69</v>
      </c>
      <c r="C46" s="187"/>
      <c r="D46" s="236">
        <f>'Werteliste-BIENE'!D16</f>
        <v>22513342.82</v>
      </c>
      <c r="E46" s="237">
        <f>'Werteliste-BIENE'!E16</f>
        <v>164896430.15000001</v>
      </c>
      <c r="F46" s="226"/>
      <c r="G46" s="209">
        <f>ROUND($F$45/100*D46,2)</f>
        <v>9905870.8399999999</v>
      </c>
      <c r="H46" s="210">
        <f>ROUND($F$45/100*E46,2)</f>
        <v>72554429.269999996</v>
      </c>
      <c r="I46" s="226"/>
      <c r="J46" s="239">
        <f>D46*12/100</f>
        <v>2701601.1384000005</v>
      </c>
      <c r="K46" s="240">
        <f>E46*12/100</f>
        <v>19787571.618000001</v>
      </c>
      <c r="L46" s="460" t="s">
        <v>307</v>
      </c>
      <c r="M46" s="484"/>
      <c r="N46" s="484"/>
      <c r="T46" s="484"/>
      <c r="U46" s="484"/>
    </row>
    <row r="47" spans="1:21" ht="15" customHeight="1" x14ac:dyDescent="0.2">
      <c r="A47" s="60" t="s">
        <v>70</v>
      </c>
      <c r="B47" s="61" t="s">
        <v>71</v>
      </c>
      <c r="C47" s="187"/>
      <c r="D47" s="238">
        <f>ROUND(G47/$F$45*100,2)</f>
        <v>27750821.489999998</v>
      </c>
      <c r="E47" s="238">
        <f>ROUND(H47/$F$45*100,2)</f>
        <v>105463193.47</v>
      </c>
      <c r="F47" s="226"/>
      <c r="G47" s="203">
        <f>'Werteliste-manuell'!E20</f>
        <v>12210361.456999302</v>
      </c>
      <c r="H47" s="212">
        <f>'Werteliste-manuell'!F20</f>
        <v>46403805.126429178</v>
      </c>
      <c r="I47" s="486"/>
      <c r="J47" s="239">
        <f>D47*12/100</f>
        <v>3330098.5787999998</v>
      </c>
      <c r="K47" s="240">
        <f>E47*12/100</f>
        <v>12655583.216399999</v>
      </c>
      <c r="L47" s="456" t="s">
        <v>308</v>
      </c>
      <c r="M47" s="484"/>
      <c r="N47" s="484"/>
      <c r="T47" s="484"/>
      <c r="U47" s="484"/>
    </row>
    <row r="48" spans="1:21" ht="15" thickBot="1" x14ac:dyDescent="0.25">
      <c r="A48" s="63" t="s">
        <v>72</v>
      </c>
      <c r="B48" s="64" t="s">
        <v>73</v>
      </c>
      <c r="C48" s="217"/>
      <c r="D48" s="218">
        <f>SUM(D46,D47)</f>
        <v>50264164.310000002</v>
      </c>
      <c r="E48" s="218">
        <f>SUM(E46,E47)</f>
        <v>270359623.62</v>
      </c>
      <c r="F48" s="229"/>
      <c r="G48" s="218">
        <f>SUM(G46,G47)</f>
        <v>22116232.296999302</v>
      </c>
      <c r="H48" s="222">
        <f>SUM(H46,H47)</f>
        <v>118958234.39642918</v>
      </c>
      <c r="I48" s="229"/>
      <c r="J48" s="221">
        <f>SUM(J46,J47)</f>
        <v>6031699.7171999998</v>
      </c>
      <c r="K48" s="222">
        <f>SUM(K46,K47)</f>
        <v>32443154.834399998</v>
      </c>
      <c r="L48" s="458"/>
      <c r="M48" s="484"/>
      <c r="N48" s="484"/>
      <c r="T48" s="484"/>
      <c r="U48" s="484"/>
    </row>
    <row r="49" spans="1:21" s="484" customFormat="1" ht="21" customHeight="1" thickTop="1" x14ac:dyDescent="0.25">
      <c r="A49" s="56" t="s">
        <v>74</v>
      </c>
      <c r="B49" s="57" t="s">
        <v>75</v>
      </c>
      <c r="C49" s="180" t="s">
        <v>76</v>
      </c>
      <c r="D49" s="233"/>
      <c r="E49" s="234"/>
      <c r="F49" s="186">
        <v>50</v>
      </c>
      <c r="G49" s="233"/>
      <c r="H49" s="234"/>
      <c r="I49" s="235"/>
      <c r="J49" s="233"/>
      <c r="K49" s="234"/>
      <c r="L49" s="459"/>
    </row>
    <row r="50" spans="1:21" ht="15" x14ac:dyDescent="0.25">
      <c r="A50" s="58" t="s">
        <v>77</v>
      </c>
      <c r="B50" s="59" t="s">
        <v>78</v>
      </c>
      <c r="C50" s="187"/>
      <c r="D50" s="241">
        <f>SUM(D51:D53)</f>
        <v>44713352.040000007</v>
      </c>
      <c r="E50" s="242">
        <f>SUM(E51:E53)</f>
        <v>2102930466.5599999</v>
      </c>
      <c r="F50" s="243"/>
      <c r="G50" s="191"/>
      <c r="H50" s="192"/>
      <c r="I50" s="492"/>
      <c r="J50" s="493"/>
      <c r="K50" s="494"/>
      <c r="L50" s="460"/>
      <c r="M50" s="484"/>
      <c r="N50" s="484"/>
      <c r="T50" s="484"/>
      <c r="U50" s="484"/>
    </row>
    <row r="51" spans="1:21" x14ac:dyDescent="0.2">
      <c r="A51" s="66" t="s">
        <v>79</v>
      </c>
      <c r="B51" s="62" t="s">
        <v>80</v>
      </c>
      <c r="C51" s="244"/>
      <c r="D51" s="195">
        <f>'Werteliste-BIENE'!D17</f>
        <v>0</v>
      </c>
      <c r="E51" s="195">
        <f>'Werteliste-BIENE'!E17</f>
        <v>0</v>
      </c>
      <c r="F51" s="245"/>
      <c r="G51" s="246"/>
      <c r="H51" s="247"/>
      <c r="I51" s="245"/>
      <c r="J51" s="495"/>
      <c r="K51" s="496"/>
      <c r="L51" s="460" t="s">
        <v>307</v>
      </c>
      <c r="M51" s="484"/>
      <c r="N51" s="484"/>
      <c r="T51" s="484"/>
      <c r="U51" s="484"/>
    </row>
    <row r="52" spans="1:21" x14ac:dyDescent="0.2">
      <c r="A52" s="60" t="s">
        <v>266</v>
      </c>
      <c r="B52" s="61" t="s">
        <v>267</v>
      </c>
      <c r="C52" s="205"/>
      <c r="D52" s="203">
        <f>'Werteliste-BIENE'!D18</f>
        <v>4262141.59</v>
      </c>
      <c r="E52" s="203">
        <f>'Werteliste-BIENE'!E18</f>
        <v>29116959.780000001</v>
      </c>
      <c r="F52" s="226"/>
      <c r="G52" s="198"/>
      <c r="H52" s="199"/>
      <c r="I52" s="226"/>
      <c r="J52" s="201"/>
      <c r="K52" s="202"/>
      <c r="L52" s="460" t="s">
        <v>307</v>
      </c>
      <c r="M52" s="484"/>
      <c r="N52" s="484"/>
      <c r="T52" s="484"/>
      <c r="U52" s="484"/>
    </row>
    <row r="53" spans="1:21" x14ac:dyDescent="0.2">
      <c r="A53" s="58" t="s">
        <v>81</v>
      </c>
      <c r="B53" s="59" t="s">
        <v>22</v>
      </c>
      <c r="C53" s="187"/>
      <c r="D53" s="248">
        <f>'Werteliste-BIENE'!D19</f>
        <v>40451210.450000003</v>
      </c>
      <c r="E53" s="248">
        <f>'Werteliste-BIENE'!E19</f>
        <v>2073813506.78</v>
      </c>
      <c r="F53" s="243"/>
      <c r="G53" s="249">
        <f>ROUND(D53*$F$49/100,2)</f>
        <v>20225605.23</v>
      </c>
      <c r="H53" s="249">
        <f>ROUND(E53*$F$49/100,2)</f>
        <v>1036906753.39</v>
      </c>
      <c r="I53" s="497"/>
      <c r="J53" s="250"/>
      <c r="K53" s="251"/>
      <c r="L53" s="460" t="s">
        <v>307</v>
      </c>
      <c r="M53" s="484"/>
      <c r="N53" s="484"/>
      <c r="T53" s="484"/>
      <c r="U53" s="484"/>
    </row>
    <row r="54" spans="1:21" x14ac:dyDescent="0.2">
      <c r="A54" s="60" t="s">
        <v>82</v>
      </c>
      <c r="B54" s="61" t="s">
        <v>369</v>
      </c>
      <c r="C54" s="187"/>
      <c r="D54" s="238">
        <f>ROUND(G54/$F$49*100,2)</f>
        <v>0</v>
      </c>
      <c r="E54" s="238">
        <f t="shared" ref="E54:E55" si="12">ROUND(H54/$F$49*100,2)</f>
        <v>0</v>
      </c>
      <c r="F54" s="226"/>
      <c r="G54" s="203">
        <f>'Werteliste-manuell'!E21</f>
        <v>0</v>
      </c>
      <c r="H54" s="212">
        <f>'Werteliste-manuell'!F21</f>
        <v>0</v>
      </c>
      <c r="I54" s="226"/>
      <c r="J54" s="498"/>
      <c r="K54" s="499"/>
      <c r="L54" s="456" t="s">
        <v>308</v>
      </c>
      <c r="M54" s="484"/>
      <c r="N54" s="484"/>
      <c r="T54" s="484"/>
      <c r="U54" s="484"/>
    </row>
    <row r="55" spans="1:21" x14ac:dyDescent="0.2">
      <c r="A55" s="60" t="s">
        <v>83</v>
      </c>
      <c r="B55" s="61" t="s">
        <v>84</v>
      </c>
      <c r="C55" s="187"/>
      <c r="D55" s="238">
        <f t="shared" ref="D55" si="13">ROUND(G55/$F$49*100,2)</f>
        <v>0</v>
      </c>
      <c r="E55" s="238">
        <f t="shared" si="12"/>
        <v>0</v>
      </c>
      <c r="F55" s="226"/>
      <c r="G55" s="203">
        <f>'Werteliste-manuell'!E22</f>
        <v>0</v>
      </c>
      <c r="H55" s="212">
        <f>'Werteliste-manuell'!F22</f>
        <v>0</v>
      </c>
      <c r="I55" s="226"/>
      <c r="J55" s="498"/>
      <c r="K55" s="499"/>
      <c r="L55" s="456" t="s">
        <v>308</v>
      </c>
      <c r="M55" s="484"/>
      <c r="N55" s="484"/>
      <c r="T55" s="484"/>
      <c r="U55" s="484"/>
    </row>
    <row r="56" spans="1:21" ht="15" x14ac:dyDescent="0.25">
      <c r="A56" s="58" t="s">
        <v>85</v>
      </c>
      <c r="B56" s="67" t="s">
        <v>86</v>
      </c>
      <c r="C56" s="252"/>
      <c r="D56" s="253">
        <f>SUM(D53:D55)</f>
        <v>40451210.450000003</v>
      </c>
      <c r="E56" s="253">
        <f>SUM(E53:E55)</f>
        <v>2073813506.78</v>
      </c>
      <c r="F56" s="243"/>
      <c r="G56" s="254">
        <f>SUM(G53:G55)</f>
        <v>20225605.23</v>
      </c>
      <c r="H56" s="255">
        <f>SUM(H53:H55)</f>
        <v>1036906753.39</v>
      </c>
      <c r="I56" s="243"/>
      <c r="J56" s="500"/>
      <c r="K56" s="501"/>
      <c r="L56" s="456"/>
      <c r="M56" s="484"/>
      <c r="N56" s="484"/>
      <c r="T56" s="484"/>
      <c r="U56" s="484"/>
    </row>
    <row r="57" spans="1:21" ht="15" customHeight="1" x14ac:dyDescent="0.2">
      <c r="A57" s="60" t="s">
        <v>87</v>
      </c>
      <c r="B57" s="61" t="s">
        <v>88</v>
      </c>
      <c r="C57" s="256"/>
      <c r="D57" s="238">
        <f t="shared" ref="D57" si="14">ROUND(G57/$F$49*100,2)</f>
        <v>3956662</v>
      </c>
      <c r="E57" s="238">
        <f>ROUND(H57/$F$49*100,2)</f>
        <v>-87329068</v>
      </c>
      <c r="F57" s="226"/>
      <c r="G57" s="203">
        <f>'Werteliste-manuell'!E23</f>
        <v>1978331</v>
      </c>
      <c r="H57" s="212">
        <f>'Werteliste-manuell'!F23</f>
        <v>-43664534</v>
      </c>
      <c r="I57" s="226"/>
      <c r="J57" s="257"/>
      <c r="K57" s="258"/>
      <c r="L57" s="456" t="s">
        <v>308</v>
      </c>
      <c r="M57" s="484"/>
      <c r="N57" s="484"/>
      <c r="T57" s="484"/>
      <c r="U57" s="484"/>
    </row>
    <row r="58" spans="1:21" ht="15.75" thickBot="1" x14ac:dyDescent="0.3">
      <c r="A58" s="63" t="s">
        <v>89</v>
      </c>
      <c r="B58" s="68" t="s">
        <v>90</v>
      </c>
      <c r="C58" s="217"/>
      <c r="D58" s="218">
        <f>SUM(D56:D57)</f>
        <v>44407872.450000003</v>
      </c>
      <c r="E58" s="218">
        <f>SUM(E56:E57)</f>
        <v>1986484438.78</v>
      </c>
      <c r="F58" s="229"/>
      <c r="G58" s="230">
        <f>SUM(G56:G57)</f>
        <v>22203936.23</v>
      </c>
      <c r="H58" s="259">
        <f>SUM(H56:H57)</f>
        <v>993242219.38999999</v>
      </c>
      <c r="I58" s="229"/>
      <c r="J58" s="502"/>
      <c r="K58" s="503"/>
      <c r="L58" s="461"/>
      <c r="M58" s="484"/>
      <c r="N58" s="484"/>
      <c r="T58" s="484"/>
      <c r="U58" s="484"/>
    </row>
    <row r="59" spans="1:21" s="484" customFormat="1" ht="24.75" thickTop="1" x14ac:dyDescent="0.25">
      <c r="A59" s="69" t="s">
        <v>91</v>
      </c>
      <c r="B59" s="70" t="s">
        <v>274</v>
      </c>
      <c r="C59" s="260" t="s">
        <v>275</v>
      </c>
      <c r="D59" s="129"/>
      <c r="E59" s="232"/>
      <c r="F59" s="261"/>
      <c r="G59" s="129"/>
      <c r="H59" s="232"/>
      <c r="I59" s="261"/>
      <c r="J59" s="129"/>
      <c r="K59" s="232"/>
      <c r="L59" s="462"/>
    </row>
    <row r="60" spans="1:21" x14ac:dyDescent="0.2">
      <c r="A60" s="58" t="s">
        <v>92</v>
      </c>
      <c r="B60" s="71" t="s">
        <v>276</v>
      </c>
      <c r="C60" s="262"/>
      <c r="D60" s="263">
        <f>'Werteliste-BIENE'!D20</f>
        <v>761653457.35000002</v>
      </c>
      <c r="E60" s="264">
        <f>'Werteliste-BIENE'!E20</f>
        <v>8084894629.0799999</v>
      </c>
      <c r="F60" s="265">
        <f>'Werteliste-BIENE'!D66</f>
        <v>45.190072540000003</v>
      </c>
      <c r="G60" s="266">
        <f>D60*$F$60/100</f>
        <v>344191749.87988299</v>
      </c>
      <c r="H60" s="267">
        <f>E60*$F$60/100</f>
        <v>3653569747.663816</v>
      </c>
      <c r="I60" s="268">
        <f>'Werteliste-BIENE'!D67</f>
        <v>1.99594395</v>
      </c>
      <c r="J60" s="269">
        <f>D60*$I$60/100</f>
        <v>15202176.101943158</v>
      </c>
      <c r="K60" s="270">
        <f>E60*$I$60/100</f>
        <v>161369965.2129972</v>
      </c>
      <c r="L60" s="460" t="s">
        <v>307</v>
      </c>
      <c r="M60" s="484"/>
      <c r="N60" s="484"/>
      <c r="T60" s="484"/>
      <c r="U60" s="484"/>
    </row>
    <row r="61" spans="1:21" x14ac:dyDescent="0.2">
      <c r="A61" s="60" t="s">
        <v>93</v>
      </c>
      <c r="B61" s="72" t="s">
        <v>278</v>
      </c>
      <c r="C61" s="262"/>
      <c r="D61" s="271"/>
      <c r="E61" s="239"/>
      <c r="F61" s="265">
        <f>'Werteliste-BIENE'!D69</f>
        <v>31.113983510000001</v>
      </c>
      <c r="G61" s="272">
        <f>$D$60*($F$61/100)</f>
        <v>236980731.12322387</v>
      </c>
      <c r="H61" s="273">
        <f>$E$60*($F$61/100)</f>
        <v>2515532781.6928267</v>
      </c>
      <c r="I61" s="274"/>
      <c r="J61" s="275"/>
      <c r="K61" s="276"/>
      <c r="L61" s="460" t="s">
        <v>307</v>
      </c>
      <c r="M61" s="484"/>
      <c r="N61" s="484"/>
      <c r="T61" s="484"/>
      <c r="U61" s="484"/>
    </row>
    <row r="62" spans="1:21" x14ac:dyDescent="0.2">
      <c r="A62" s="60" t="s">
        <v>94</v>
      </c>
      <c r="B62" s="73" t="s">
        <v>279</v>
      </c>
      <c r="C62" s="262"/>
      <c r="D62" s="271"/>
      <c r="E62" s="239"/>
      <c r="F62" s="226"/>
      <c r="G62" s="195">
        <f>'Werteliste-BIENE'!D70</f>
        <v>0</v>
      </c>
      <c r="H62" s="196">
        <f>'Werteliste-BIENE'!E70</f>
        <v>0</v>
      </c>
      <c r="I62" s="274"/>
      <c r="J62" s="275"/>
      <c r="K62" s="276"/>
      <c r="L62" s="460" t="s">
        <v>307</v>
      </c>
      <c r="M62" s="484"/>
      <c r="N62" s="484"/>
      <c r="T62" s="484"/>
      <c r="U62" s="484"/>
    </row>
    <row r="63" spans="1:21" x14ac:dyDescent="0.2">
      <c r="A63" s="60" t="s">
        <v>95</v>
      </c>
      <c r="B63" s="73" t="s">
        <v>280</v>
      </c>
      <c r="C63" s="262"/>
      <c r="D63" s="271"/>
      <c r="E63" s="239"/>
      <c r="F63" s="226"/>
      <c r="G63" s="203">
        <f>'Werteliste-manuell'!E24</f>
        <v>0</v>
      </c>
      <c r="H63" s="212">
        <f>'Werteliste-manuell'!F24</f>
        <v>-219905796.24000001</v>
      </c>
      <c r="I63" s="226"/>
      <c r="J63" s="275"/>
      <c r="K63" s="276"/>
      <c r="L63" s="456" t="s">
        <v>308</v>
      </c>
      <c r="M63" s="484"/>
      <c r="N63" s="484"/>
      <c r="T63" s="484"/>
      <c r="U63" s="484"/>
    </row>
    <row r="64" spans="1:21" x14ac:dyDescent="0.2">
      <c r="A64" s="60" t="s">
        <v>184</v>
      </c>
      <c r="B64" s="72" t="s">
        <v>349</v>
      </c>
      <c r="C64" s="262"/>
      <c r="D64" s="271"/>
      <c r="E64" s="239"/>
      <c r="F64" s="226"/>
      <c r="G64" s="203">
        <f>'Werteliste-manuell'!E25</f>
        <v>43817259.495485455</v>
      </c>
      <c r="H64" s="212">
        <f>'Werteliste-manuell'!F25</f>
        <v>319205178.85214925</v>
      </c>
      <c r="I64" s="226"/>
      <c r="J64" s="203">
        <f>'Werteliste-manuell'!E27</f>
        <v>7948037.1999999993</v>
      </c>
      <c r="K64" s="212">
        <f>'Werteliste-manuell'!F27</f>
        <v>79480372.000000015</v>
      </c>
      <c r="L64" s="456" t="s">
        <v>308</v>
      </c>
      <c r="M64" s="484"/>
      <c r="N64" s="484"/>
      <c r="T64" s="484"/>
      <c r="U64" s="484"/>
    </row>
    <row r="65" spans="1:21" x14ac:dyDescent="0.2">
      <c r="A65" s="60" t="s">
        <v>277</v>
      </c>
      <c r="B65" s="73" t="s">
        <v>281</v>
      </c>
      <c r="C65" s="277"/>
      <c r="D65" s="278"/>
      <c r="E65" s="279"/>
      <c r="F65" s="280"/>
      <c r="G65" s="281">
        <f>'Werteliste-manuell'!E26</f>
        <v>111167425.25966184</v>
      </c>
      <c r="H65" s="282">
        <f>'Werteliste-manuell'!F26</f>
        <v>1322921580.0836985</v>
      </c>
      <c r="I65" s="280"/>
      <c r="J65" s="281">
        <f>'Werteliste-manuell'!E28</f>
        <v>102401.32916831225</v>
      </c>
      <c r="K65" s="283">
        <f>'Werteliste-manuell'!F28</f>
        <v>28456084.465091802</v>
      </c>
      <c r="L65" s="456" t="s">
        <v>308</v>
      </c>
      <c r="M65" s="484"/>
      <c r="N65" s="484"/>
      <c r="T65" s="484"/>
      <c r="U65" s="484"/>
    </row>
    <row r="66" spans="1:21" ht="15" customHeight="1" thickBot="1" x14ac:dyDescent="0.25">
      <c r="A66" s="63" t="s">
        <v>96</v>
      </c>
      <c r="B66" s="74" t="s">
        <v>282</v>
      </c>
      <c r="C66" s="217"/>
      <c r="D66" s="284"/>
      <c r="E66" s="284"/>
      <c r="F66" s="285"/>
      <c r="G66" s="230">
        <f>SUM(G60:G65)</f>
        <v>736157165.75825405</v>
      </c>
      <c r="H66" s="230">
        <f>SUM(H60:H65)</f>
        <v>7591323492.0524902</v>
      </c>
      <c r="I66" s="285"/>
      <c r="J66" s="230">
        <f>SUM(J60:J65)</f>
        <v>23252614.631111469</v>
      </c>
      <c r="K66" s="259">
        <f>SUM(K60:K65)</f>
        <v>269306421.67808902</v>
      </c>
      <c r="L66" s="463"/>
      <c r="M66" s="484"/>
      <c r="N66" s="484"/>
      <c r="T66" s="484"/>
      <c r="U66" s="484"/>
    </row>
    <row r="67" spans="1:21" s="484" customFormat="1" ht="21" customHeight="1" thickTop="1" x14ac:dyDescent="0.25">
      <c r="A67" s="56" t="s">
        <v>97</v>
      </c>
      <c r="B67" s="57" t="s">
        <v>98</v>
      </c>
      <c r="C67" s="180" t="s">
        <v>99</v>
      </c>
      <c r="D67" s="181"/>
      <c r="E67" s="182"/>
      <c r="F67" s="235"/>
      <c r="G67" s="223"/>
      <c r="H67" s="224"/>
      <c r="I67" s="235"/>
      <c r="J67" s="223"/>
      <c r="K67" s="224"/>
      <c r="L67" s="459"/>
    </row>
    <row r="68" spans="1:21" x14ac:dyDescent="0.2">
      <c r="A68" s="65" t="s">
        <v>269</v>
      </c>
      <c r="B68" s="59" t="s">
        <v>98</v>
      </c>
      <c r="C68" s="187"/>
      <c r="D68" s="263">
        <f>IF(ISBLANK('Werteliste-manuell'!E29)=TRUE,'Werteliste-BIENE'!D21,'Werteliste-manuell'!E29)</f>
        <v>0</v>
      </c>
      <c r="E68" s="264">
        <f>IF(ISBLANK('Werteliste-manuell'!F29)=TRUE,'Werteliste-BIENE'!E21,'Werteliste-manuell'!F29)</f>
        <v>139256892.66</v>
      </c>
      <c r="F68" s="265"/>
      <c r="G68" s="191"/>
      <c r="H68" s="192"/>
      <c r="I68" s="226"/>
      <c r="J68" s="286"/>
      <c r="K68" s="192"/>
      <c r="L68" s="457" t="s">
        <v>306</v>
      </c>
      <c r="M68" s="484"/>
      <c r="N68" s="484"/>
      <c r="T68" s="484"/>
      <c r="U68" s="484"/>
    </row>
    <row r="69" spans="1:21" x14ac:dyDescent="0.2">
      <c r="A69" s="60" t="s">
        <v>302</v>
      </c>
      <c r="B69" s="61" t="s">
        <v>100</v>
      </c>
      <c r="C69" s="244"/>
      <c r="D69" s="287">
        <f>IF(ISBLANK('Werteliste-manuell'!E30)=TRUE,'Werteliste-BIENE'!D22,'Werteliste-manuell'!E30)</f>
        <v>0</v>
      </c>
      <c r="E69" s="288">
        <f>IF(ISBLANK('Werteliste-manuell'!F30)=TRUE,'Werteliste-BIENE'!E22,'Werteliste-manuell'!F30)</f>
        <v>57692141.240000002</v>
      </c>
      <c r="F69" s="274"/>
      <c r="G69" s="289"/>
      <c r="H69" s="290"/>
      <c r="I69" s="226"/>
      <c r="J69" s="504"/>
      <c r="K69" s="505"/>
      <c r="L69" s="457" t="s">
        <v>306</v>
      </c>
      <c r="M69" s="484"/>
      <c r="N69" s="484"/>
      <c r="T69" s="484"/>
      <c r="U69" s="484"/>
    </row>
    <row r="70" spans="1:21" x14ac:dyDescent="0.2">
      <c r="A70" s="60" t="s">
        <v>303</v>
      </c>
      <c r="B70" s="61" t="s">
        <v>5</v>
      </c>
      <c r="C70" s="291"/>
      <c r="D70" s="292">
        <f>G70</f>
        <v>0</v>
      </c>
      <c r="E70" s="293">
        <f>H70</f>
        <v>81564751.420000002</v>
      </c>
      <c r="F70" s="226"/>
      <c r="G70" s="263">
        <f>IF(ISBLANK('Werteliste-manuell'!E31)=TRUE,'Werteliste-BIENE'!D23,'Werteliste-manuell'!E31)</f>
        <v>0</v>
      </c>
      <c r="H70" s="294">
        <f>IF(ISBLANK('Werteliste-manuell'!F31)=TRUE,'Werteliste-BIENE'!E23,'Werteliste-manuell'!F31)</f>
        <v>81564751.420000002</v>
      </c>
      <c r="I70" s="274"/>
      <c r="J70" s="506"/>
      <c r="K70" s="507"/>
      <c r="L70" s="457" t="s">
        <v>306</v>
      </c>
      <c r="M70" s="484"/>
      <c r="N70" s="484"/>
      <c r="T70" s="484"/>
      <c r="U70" s="484"/>
    </row>
    <row r="71" spans="1:21" ht="15" thickBot="1" x14ac:dyDescent="0.25">
      <c r="A71" s="75" t="s">
        <v>304</v>
      </c>
      <c r="B71" s="76" t="s">
        <v>6</v>
      </c>
      <c r="C71" s="295"/>
      <c r="D71" s="296"/>
      <c r="E71" s="297"/>
      <c r="F71" s="298"/>
      <c r="G71" s="299"/>
      <c r="H71" s="300"/>
      <c r="I71" s="298"/>
      <c r="J71" s="301">
        <f>-D68</f>
        <v>0</v>
      </c>
      <c r="K71" s="302">
        <f>-E68</f>
        <v>-139256892.66</v>
      </c>
      <c r="L71" s="464"/>
      <c r="M71" s="484"/>
      <c r="N71" s="484"/>
      <c r="T71" s="484"/>
      <c r="U71" s="484"/>
    </row>
    <row r="72" spans="1:21" s="484" customFormat="1" ht="21" customHeight="1" x14ac:dyDescent="0.25">
      <c r="A72" s="54"/>
      <c r="B72" s="77" t="s">
        <v>190</v>
      </c>
      <c r="C72" s="174"/>
      <c r="D72" s="303"/>
      <c r="E72" s="304"/>
      <c r="F72" s="177"/>
      <c r="G72" s="175"/>
      <c r="H72" s="176"/>
      <c r="I72" s="305"/>
      <c r="J72" s="306"/>
      <c r="K72" s="307"/>
      <c r="L72" s="465"/>
    </row>
    <row r="73" spans="1:21" s="484" customFormat="1" ht="21" customHeight="1" x14ac:dyDescent="0.25">
      <c r="A73" s="78" t="s">
        <v>101</v>
      </c>
      <c r="B73" s="79" t="s">
        <v>102</v>
      </c>
      <c r="C73" s="308"/>
      <c r="D73" s="309">
        <f>'Werteliste-BIENE'!D24</f>
        <v>0</v>
      </c>
      <c r="E73" s="310">
        <f>'Werteliste-BIENE'!E24</f>
        <v>0</v>
      </c>
      <c r="F73" s="311"/>
      <c r="G73" s="312">
        <f>ROUND(D73*0.5,2)</f>
        <v>0</v>
      </c>
      <c r="H73" s="313">
        <f>ROUND(E73*0.5,2)</f>
        <v>0</v>
      </c>
      <c r="I73" s="508"/>
      <c r="J73" s="509"/>
      <c r="K73" s="510"/>
      <c r="L73" s="466"/>
    </row>
    <row r="74" spans="1:21" ht="21" customHeight="1" x14ac:dyDescent="0.25">
      <c r="A74" s="80" t="s">
        <v>103</v>
      </c>
      <c r="B74" s="81" t="s">
        <v>104</v>
      </c>
      <c r="C74" s="314"/>
      <c r="D74" s="315">
        <f>G74</f>
        <v>0</v>
      </c>
      <c r="E74" s="316">
        <f>H74</f>
        <v>0</v>
      </c>
      <c r="F74" s="317"/>
      <c r="G74" s="318">
        <f>G75+G76</f>
        <v>0</v>
      </c>
      <c r="H74" s="319">
        <f>H75+H76</f>
        <v>0</v>
      </c>
      <c r="I74" s="511"/>
      <c r="J74" s="315">
        <f>G74*-1</f>
        <v>0</v>
      </c>
      <c r="K74" s="320">
        <f>H74*-1</f>
        <v>0</v>
      </c>
      <c r="L74" s="467"/>
      <c r="M74" s="484"/>
      <c r="N74" s="484"/>
      <c r="T74" s="484"/>
      <c r="U74" s="484"/>
    </row>
    <row r="75" spans="1:21" x14ac:dyDescent="0.2">
      <c r="A75" s="60" t="s">
        <v>182</v>
      </c>
      <c r="B75" s="82" t="s">
        <v>193</v>
      </c>
      <c r="C75" s="321"/>
      <c r="D75" s="322">
        <f>G75</f>
        <v>0</v>
      </c>
      <c r="E75" s="323">
        <f t="shared" ref="E75:E76" si="15">H75</f>
        <v>0</v>
      </c>
      <c r="F75" s="324"/>
      <c r="G75" s="195">
        <f>IF(ISBLANK('Werteliste-manuell'!E32)=TRUE,'Werteliste-BIENE'!D25,'Werteliste-manuell'!E32)</f>
        <v>0</v>
      </c>
      <c r="H75" s="196">
        <f>IF(ISBLANK('Werteliste-manuell'!F32)=TRUE,'Werteliste-BIENE'!E25,'Werteliste-manuell'!F32)</f>
        <v>0</v>
      </c>
      <c r="I75" s="512"/>
      <c r="J75" s="325">
        <f t="shared" ref="J75:K76" si="16">G75*-1</f>
        <v>0</v>
      </c>
      <c r="K75" s="326">
        <f>H75*-1</f>
        <v>0</v>
      </c>
      <c r="L75" s="457" t="s">
        <v>306</v>
      </c>
      <c r="M75" s="484"/>
      <c r="N75" s="484"/>
      <c r="T75" s="484"/>
      <c r="U75" s="484"/>
    </row>
    <row r="76" spans="1:21" ht="15" thickBot="1" x14ac:dyDescent="0.25">
      <c r="A76" s="83" t="s">
        <v>183</v>
      </c>
      <c r="B76" s="84" t="s">
        <v>194</v>
      </c>
      <c r="C76" s="327"/>
      <c r="D76" s="328">
        <f>G76</f>
        <v>0</v>
      </c>
      <c r="E76" s="329">
        <f t="shared" si="15"/>
        <v>0</v>
      </c>
      <c r="F76" s="330"/>
      <c r="G76" s="331">
        <f>IF(ISBLANK('Werteliste-manuell'!E33)=TRUE,'Werteliste-BIENE'!D26,'Werteliste-manuell'!E33)</f>
        <v>0</v>
      </c>
      <c r="H76" s="332">
        <f>IF(ISBLANK('Werteliste-manuell'!F33)=TRUE,'Werteliste-BIENE'!E26,'Werteliste-manuell'!F33)</f>
        <v>0</v>
      </c>
      <c r="I76" s="333"/>
      <c r="J76" s="334">
        <f t="shared" si="16"/>
        <v>0</v>
      </c>
      <c r="K76" s="335">
        <f t="shared" si="16"/>
        <v>0</v>
      </c>
      <c r="L76" s="468" t="s">
        <v>306</v>
      </c>
      <c r="M76" s="484"/>
      <c r="N76" s="484"/>
      <c r="T76" s="484"/>
      <c r="U76" s="484"/>
    </row>
    <row r="77" spans="1:21" ht="21" customHeight="1" thickTop="1" x14ac:dyDescent="0.25">
      <c r="A77" s="85"/>
      <c r="B77" s="86" t="s">
        <v>297</v>
      </c>
      <c r="C77" s="513"/>
      <c r="D77" s="514"/>
      <c r="E77" s="515"/>
      <c r="F77" s="513"/>
      <c r="G77" s="516"/>
      <c r="H77" s="517"/>
      <c r="I77" s="518"/>
      <c r="J77" s="514"/>
      <c r="K77" s="515"/>
      <c r="L77" s="469"/>
      <c r="M77" s="484"/>
      <c r="N77" s="484"/>
      <c r="T77" s="484"/>
      <c r="U77" s="484"/>
    </row>
    <row r="78" spans="1:21" x14ac:dyDescent="0.2">
      <c r="A78" s="87" t="s">
        <v>342</v>
      </c>
      <c r="B78" s="160" t="s">
        <v>105</v>
      </c>
      <c r="C78" s="336"/>
      <c r="D78" s="337">
        <f>D19+D36+D41+D46+D53+D60+D68+D73+D74</f>
        <v>2134201170.8900003</v>
      </c>
      <c r="E78" s="338">
        <f>E19+E36+E41+E46+E53+E60+E68+E73+E74</f>
        <v>25947463386.469997</v>
      </c>
      <c r="F78" s="339"/>
      <c r="G78" s="340"/>
      <c r="H78" s="338"/>
      <c r="I78" s="519"/>
      <c r="J78" s="341"/>
      <c r="K78" s="342"/>
      <c r="L78" s="460"/>
      <c r="M78" s="484"/>
      <c r="N78" s="484"/>
      <c r="T78" s="484"/>
      <c r="U78" s="484"/>
    </row>
    <row r="79" spans="1:21" ht="15" thickBot="1" x14ac:dyDescent="0.25">
      <c r="A79" s="88" t="s">
        <v>343</v>
      </c>
      <c r="B79" s="161" t="s">
        <v>106</v>
      </c>
      <c r="C79" s="343"/>
      <c r="D79" s="344"/>
      <c r="E79" s="345"/>
      <c r="F79" s="346"/>
      <c r="G79" s="347">
        <f>G26+G39+G44+G48+G58+G66+G70+G73+G74</f>
        <v>1176785611.9452534</v>
      </c>
      <c r="H79" s="348">
        <f>H26+H39+H44+H48+H58+H66+H70+H73+H74</f>
        <v>14187470991.761171</v>
      </c>
      <c r="I79" s="349"/>
      <c r="J79" s="350">
        <f>J26+J39+J48+J66+J71+J74</f>
        <v>158982145.38781151</v>
      </c>
      <c r="K79" s="348">
        <f>K26+K39+K48+K66+K71+K74</f>
        <v>1921307126.2134888</v>
      </c>
      <c r="L79" s="470"/>
      <c r="M79" s="484"/>
      <c r="N79" s="484"/>
      <c r="T79" s="484"/>
      <c r="U79" s="484"/>
    </row>
    <row r="80" spans="1:21" s="484" customFormat="1" ht="21" customHeight="1" thickTop="1" x14ac:dyDescent="0.25">
      <c r="A80" s="54"/>
      <c r="B80" s="89" t="s">
        <v>191</v>
      </c>
      <c r="C80" s="174"/>
      <c r="D80" s="306"/>
      <c r="E80" s="307"/>
      <c r="F80" s="174"/>
      <c r="G80" s="303"/>
      <c r="H80" s="304"/>
      <c r="I80" s="174"/>
      <c r="J80" s="306"/>
      <c r="K80" s="307"/>
      <c r="L80" s="465"/>
    </row>
    <row r="81" spans="1:21" x14ac:dyDescent="0.2">
      <c r="A81" s="65" t="s">
        <v>107</v>
      </c>
      <c r="B81" s="90" t="s">
        <v>108</v>
      </c>
      <c r="C81" s="351" t="s">
        <v>109</v>
      </c>
      <c r="D81" s="352"/>
      <c r="E81" s="210"/>
      <c r="F81" s="353">
        <v>100</v>
      </c>
      <c r="G81" s="354">
        <f>'Werteliste-BIENE'!D27</f>
        <v>0</v>
      </c>
      <c r="H81" s="294">
        <f>'Werteliste-BIENE'!E27</f>
        <v>-122.01</v>
      </c>
      <c r="I81" s="274"/>
      <c r="J81" s="355"/>
      <c r="K81" s="210"/>
      <c r="L81" s="456" t="s">
        <v>307</v>
      </c>
      <c r="M81" s="484"/>
      <c r="N81" s="484"/>
      <c r="T81" s="484"/>
      <c r="U81" s="484"/>
    </row>
    <row r="82" spans="1:21" x14ac:dyDescent="0.2">
      <c r="A82" s="65" t="s">
        <v>110</v>
      </c>
      <c r="B82" s="90" t="s">
        <v>111</v>
      </c>
      <c r="C82" s="351" t="s">
        <v>112</v>
      </c>
      <c r="D82" s="352"/>
      <c r="E82" s="210"/>
      <c r="F82" s="353">
        <v>100</v>
      </c>
      <c r="G82" s="356">
        <f>IF(ISBLANK('Werteliste-manuell'!E34)=TRUE,'Werteliste-BIENE'!D28,'Werteliste-manuell'!E34)</f>
        <v>37266113.560000002</v>
      </c>
      <c r="H82" s="357">
        <f>IF(ISBLANK('Werteliste-manuell'!F34)=TRUE,'Werteliste-BIENE'!E28,'Werteliste-manuell'!F34)</f>
        <v>476870477.57999998</v>
      </c>
      <c r="I82" s="274"/>
      <c r="J82" s="358"/>
      <c r="K82" s="210"/>
      <c r="L82" s="471" t="s">
        <v>306</v>
      </c>
      <c r="M82" s="484"/>
      <c r="N82" s="484"/>
      <c r="T82" s="484"/>
      <c r="U82" s="484"/>
    </row>
    <row r="83" spans="1:21" x14ac:dyDescent="0.2">
      <c r="A83" s="65" t="s">
        <v>113</v>
      </c>
      <c r="B83" s="90" t="s">
        <v>114</v>
      </c>
      <c r="C83" s="351" t="s">
        <v>115</v>
      </c>
      <c r="D83" s="359"/>
      <c r="E83" s="192"/>
      <c r="F83" s="353">
        <v>100</v>
      </c>
      <c r="G83" s="354">
        <f>'Werteliste-BIENE'!D29+('Werteliste-BIENE'!D30*(7/3))+'Werteliste-manuell'!E35</f>
        <v>69697981.359999999</v>
      </c>
      <c r="H83" s="294">
        <f>'Werteliste-BIENE'!E29+('Werteliste-BIENE'!E30*(7/3))+'Werteliste-manuell'!F35</f>
        <v>844056490.08000004</v>
      </c>
      <c r="I83" s="274"/>
      <c r="J83" s="358"/>
      <c r="K83" s="210"/>
      <c r="L83" s="455" t="s">
        <v>339</v>
      </c>
      <c r="M83" s="484"/>
      <c r="N83" s="484"/>
      <c r="T83" s="484"/>
      <c r="U83" s="484"/>
    </row>
    <row r="84" spans="1:21" x14ac:dyDescent="0.2">
      <c r="A84" s="65" t="s">
        <v>116</v>
      </c>
      <c r="B84" s="90" t="s">
        <v>117</v>
      </c>
      <c r="C84" s="351" t="s">
        <v>118</v>
      </c>
      <c r="D84" s="352"/>
      <c r="E84" s="210"/>
      <c r="F84" s="353">
        <v>100</v>
      </c>
      <c r="G84" s="356">
        <f>'Werteliste-BIENE'!D31</f>
        <v>85320.06</v>
      </c>
      <c r="H84" s="357">
        <f>'Werteliste-BIENE'!E31</f>
        <v>1171027.81</v>
      </c>
      <c r="I84" s="274"/>
      <c r="J84" s="358"/>
      <c r="K84" s="210"/>
      <c r="L84" s="471" t="s">
        <v>307</v>
      </c>
      <c r="M84" s="484"/>
      <c r="N84" s="484"/>
      <c r="T84" s="484"/>
      <c r="U84" s="484"/>
    </row>
    <row r="85" spans="1:21" x14ac:dyDescent="0.2">
      <c r="A85" s="65" t="s">
        <v>119</v>
      </c>
      <c r="B85" s="90" t="s">
        <v>120</v>
      </c>
      <c r="C85" s="351" t="s">
        <v>121</v>
      </c>
      <c r="D85" s="352"/>
      <c r="E85" s="210"/>
      <c r="F85" s="353">
        <v>100</v>
      </c>
      <c r="G85" s="356">
        <f>'Werteliste-BIENE'!D32</f>
        <v>0</v>
      </c>
      <c r="H85" s="294">
        <f>'Werteliste-BIENE'!E32</f>
        <v>0</v>
      </c>
      <c r="I85" s="274"/>
      <c r="J85" s="355"/>
      <c r="K85" s="210"/>
      <c r="L85" s="471" t="s">
        <v>307</v>
      </c>
      <c r="M85" s="484"/>
      <c r="N85" s="484"/>
      <c r="T85" s="484"/>
      <c r="U85" s="484"/>
    </row>
    <row r="86" spans="1:21" s="435" customFormat="1" x14ac:dyDescent="0.2">
      <c r="A86" s="65" t="s">
        <v>122</v>
      </c>
      <c r="B86" s="90" t="s">
        <v>123</v>
      </c>
      <c r="C86" s="351" t="s">
        <v>124</v>
      </c>
      <c r="D86" s="359"/>
      <c r="E86" s="192"/>
      <c r="F86" s="353">
        <v>100</v>
      </c>
      <c r="G86" s="249">
        <f>SUM(G87:G89)</f>
        <v>4716233.68</v>
      </c>
      <c r="H86" s="368">
        <f>SUM(H87:H89)</f>
        <v>49151050.359999999</v>
      </c>
      <c r="I86" s="274"/>
      <c r="J86" s="360"/>
      <c r="K86" s="192"/>
      <c r="L86" s="455"/>
      <c r="M86" s="520"/>
      <c r="N86" s="520"/>
      <c r="T86" s="520"/>
      <c r="U86" s="520"/>
    </row>
    <row r="87" spans="1:21" s="435" customFormat="1" ht="15" x14ac:dyDescent="0.25">
      <c r="A87" s="60" t="s">
        <v>365</v>
      </c>
      <c r="B87" s="82" t="s">
        <v>398</v>
      </c>
      <c r="C87" s="361"/>
      <c r="D87" s="359"/>
      <c r="E87" s="192"/>
      <c r="F87" s="353"/>
      <c r="G87" s="362">
        <f>'Werteliste-BIENE'!D33+'Werteliste-manuell'!E36-'Werteliste-manuell'!E37</f>
        <v>4716233.68</v>
      </c>
      <c r="H87" s="533">
        <f>'Werteliste-BIENE'!E33+'Werteliste-manuell'!F36-'Werteliste-manuell'!F37</f>
        <v>48918697.5</v>
      </c>
      <c r="I87" s="521"/>
      <c r="J87" s="522"/>
      <c r="K87" s="523"/>
      <c r="L87" s="471" t="s">
        <v>397</v>
      </c>
      <c r="M87" s="520"/>
      <c r="N87" s="520"/>
      <c r="T87" s="520"/>
      <c r="U87" s="520"/>
    </row>
    <row r="88" spans="1:21" s="435" customFormat="1" ht="15" x14ac:dyDescent="0.25">
      <c r="A88" s="60" t="s">
        <v>373</v>
      </c>
      <c r="B88" s="82" t="s">
        <v>393</v>
      </c>
      <c r="C88" s="361"/>
      <c r="D88" s="359"/>
      <c r="E88" s="192"/>
      <c r="F88" s="353"/>
      <c r="G88" s="362">
        <f>'Werteliste-manuell'!E37</f>
        <v>0</v>
      </c>
      <c r="H88" s="363">
        <f>'Werteliste-manuell'!F37</f>
        <v>0</v>
      </c>
      <c r="I88" s="524"/>
      <c r="J88" s="522"/>
      <c r="K88" s="523"/>
      <c r="L88" s="471" t="s">
        <v>308</v>
      </c>
      <c r="M88" s="520"/>
      <c r="N88" s="520"/>
      <c r="T88" s="520"/>
      <c r="U88" s="520"/>
    </row>
    <row r="89" spans="1:21" s="435" customFormat="1" ht="15" x14ac:dyDescent="0.25">
      <c r="A89" s="60" t="s">
        <v>394</v>
      </c>
      <c r="B89" s="82" t="s">
        <v>374</v>
      </c>
      <c r="C89" s="361"/>
      <c r="D89" s="359"/>
      <c r="E89" s="192"/>
      <c r="F89" s="353"/>
      <c r="G89" s="362">
        <f>'Werteliste-manuell'!E38</f>
        <v>0</v>
      </c>
      <c r="H89" s="363">
        <f>'Werteliste-manuell'!F38</f>
        <v>232352.86</v>
      </c>
      <c r="I89" s="524"/>
      <c r="J89" s="522"/>
      <c r="K89" s="523"/>
      <c r="L89" s="471" t="s">
        <v>308</v>
      </c>
      <c r="M89" s="520"/>
      <c r="N89" s="520"/>
      <c r="T89" s="520"/>
      <c r="U89" s="520"/>
    </row>
    <row r="90" spans="1:21" s="435" customFormat="1" ht="15" x14ac:dyDescent="0.25">
      <c r="A90" s="65" t="s">
        <v>125</v>
      </c>
      <c r="B90" s="90" t="s">
        <v>348</v>
      </c>
      <c r="C90" s="351" t="s">
        <v>372</v>
      </c>
      <c r="D90" s="359"/>
      <c r="E90" s="192"/>
      <c r="F90" s="353">
        <v>100</v>
      </c>
      <c r="G90" s="249">
        <f>SUM(G91:G92)</f>
        <v>5256.61</v>
      </c>
      <c r="H90" s="192">
        <f>SUM(H91:H92)</f>
        <v>14767602.989999998</v>
      </c>
      <c r="I90" s="521"/>
      <c r="J90" s="522"/>
      <c r="K90" s="523"/>
      <c r="L90" s="460"/>
      <c r="M90" s="520"/>
      <c r="N90" s="520"/>
      <c r="T90" s="520"/>
      <c r="U90" s="520"/>
    </row>
    <row r="91" spans="1:21" s="435" customFormat="1" ht="15" x14ac:dyDescent="0.25">
      <c r="A91" s="60" t="s">
        <v>126</v>
      </c>
      <c r="B91" s="82" t="s">
        <v>352</v>
      </c>
      <c r="C91" s="361"/>
      <c r="D91" s="359"/>
      <c r="E91" s="192"/>
      <c r="F91" s="353"/>
      <c r="G91" s="362">
        <f>'Werteliste-BIENE'!D34</f>
        <v>5256.61</v>
      </c>
      <c r="H91" s="363">
        <f>'Werteliste-BIENE'!E34</f>
        <v>60703.61</v>
      </c>
      <c r="I91" s="524"/>
      <c r="J91" s="522"/>
      <c r="K91" s="523"/>
      <c r="L91" s="471" t="s">
        <v>307</v>
      </c>
      <c r="M91" s="520"/>
      <c r="N91" s="520"/>
      <c r="T91" s="520"/>
      <c r="U91" s="520"/>
    </row>
    <row r="92" spans="1:21" s="435" customFormat="1" ht="15" x14ac:dyDescent="0.25">
      <c r="A92" s="60" t="s">
        <v>127</v>
      </c>
      <c r="B92" s="82" t="s">
        <v>353</v>
      </c>
      <c r="C92" s="361"/>
      <c r="D92" s="359"/>
      <c r="E92" s="192"/>
      <c r="F92" s="353"/>
      <c r="G92" s="362">
        <f>'Werteliste-manuell'!E39</f>
        <v>0</v>
      </c>
      <c r="H92" s="363">
        <f>'Werteliste-manuell'!F39</f>
        <v>14706899.379999999</v>
      </c>
      <c r="I92" s="524"/>
      <c r="J92" s="522"/>
      <c r="K92" s="523"/>
      <c r="L92" s="460" t="s">
        <v>308</v>
      </c>
      <c r="M92" s="520"/>
      <c r="N92" s="520"/>
      <c r="T92" s="520"/>
      <c r="U92" s="520"/>
    </row>
    <row r="93" spans="1:21" s="435" customFormat="1" ht="15" x14ac:dyDescent="0.25">
      <c r="A93" s="65" t="s">
        <v>354</v>
      </c>
      <c r="B93" s="90" t="s">
        <v>376</v>
      </c>
      <c r="C93" s="351" t="s">
        <v>372</v>
      </c>
      <c r="D93" s="359"/>
      <c r="E93" s="192"/>
      <c r="F93" s="353">
        <v>100</v>
      </c>
      <c r="G93" s="249">
        <f>SUM(G94:G95)</f>
        <v>0</v>
      </c>
      <c r="H93" s="192">
        <f>SUM(H94:H95)</f>
        <v>1083372.3899999999</v>
      </c>
      <c r="I93" s="521"/>
      <c r="J93" s="522"/>
      <c r="K93" s="523"/>
      <c r="L93" s="460"/>
      <c r="M93" s="520"/>
      <c r="N93" s="520"/>
      <c r="T93" s="520"/>
      <c r="U93" s="520"/>
    </row>
    <row r="94" spans="1:21" s="435" customFormat="1" ht="15" x14ac:dyDescent="0.25">
      <c r="A94" s="60" t="s">
        <v>355</v>
      </c>
      <c r="B94" s="82" t="s">
        <v>356</v>
      </c>
      <c r="C94" s="361"/>
      <c r="D94" s="359"/>
      <c r="E94" s="192"/>
      <c r="F94" s="364"/>
      <c r="G94" s="362">
        <f>'Werteliste-BIENE'!D35</f>
        <v>0</v>
      </c>
      <c r="H94" s="363">
        <f>'Werteliste-BIENE'!E35</f>
        <v>0</v>
      </c>
      <c r="I94" s="521"/>
      <c r="J94" s="522"/>
      <c r="K94" s="523"/>
      <c r="L94" s="460" t="s">
        <v>307</v>
      </c>
      <c r="M94" s="520"/>
      <c r="N94" s="520"/>
      <c r="T94" s="520"/>
      <c r="U94" s="520"/>
    </row>
    <row r="95" spans="1:21" s="435" customFormat="1" ht="15" x14ac:dyDescent="0.25">
      <c r="A95" s="60" t="s">
        <v>357</v>
      </c>
      <c r="B95" s="82" t="s">
        <v>358</v>
      </c>
      <c r="C95" s="361"/>
      <c r="D95" s="359"/>
      <c r="E95" s="192"/>
      <c r="F95" s="364"/>
      <c r="G95" s="362">
        <f>'Werteliste-manuell'!E40</f>
        <v>0</v>
      </c>
      <c r="H95" s="363">
        <f>'Werteliste-manuell'!F40</f>
        <v>1083372.3899999999</v>
      </c>
      <c r="I95" s="521"/>
      <c r="J95" s="522"/>
      <c r="K95" s="523"/>
      <c r="L95" s="460" t="s">
        <v>308</v>
      </c>
      <c r="M95" s="520"/>
      <c r="N95" s="520"/>
      <c r="T95" s="520"/>
      <c r="U95" s="520"/>
    </row>
    <row r="96" spans="1:21" s="435" customFormat="1" ht="15" x14ac:dyDescent="0.25">
      <c r="A96" s="65" t="s">
        <v>359</v>
      </c>
      <c r="B96" s="90" t="s">
        <v>360</v>
      </c>
      <c r="C96" s="351" t="s">
        <v>372</v>
      </c>
      <c r="D96" s="359"/>
      <c r="E96" s="192"/>
      <c r="F96" s="353">
        <v>100</v>
      </c>
      <c r="G96" s="249">
        <f>SUM(G97:G98)</f>
        <v>557969.85</v>
      </c>
      <c r="H96" s="192">
        <f>SUM(H97:H98)</f>
        <v>7946399.370000001</v>
      </c>
      <c r="I96" s="521"/>
      <c r="J96" s="522"/>
      <c r="K96" s="523"/>
      <c r="L96" s="460"/>
      <c r="M96" s="520"/>
      <c r="N96" s="520"/>
      <c r="T96" s="520"/>
      <c r="U96" s="520"/>
    </row>
    <row r="97" spans="1:21" s="435" customFormat="1" ht="15" x14ac:dyDescent="0.25">
      <c r="A97" s="60" t="s">
        <v>361</v>
      </c>
      <c r="B97" s="82" t="s">
        <v>362</v>
      </c>
      <c r="C97" s="361"/>
      <c r="D97" s="359"/>
      <c r="E97" s="192"/>
      <c r="F97" s="364"/>
      <c r="G97" s="362">
        <f>'Werteliste-BIENE'!D36</f>
        <v>557969.85</v>
      </c>
      <c r="H97" s="363">
        <f>'Werteliste-BIENE'!E36</f>
        <v>5480087.7300000004</v>
      </c>
      <c r="I97" s="521"/>
      <c r="J97" s="522"/>
      <c r="K97" s="523"/>
      <c r="L97" s="460" t="s">
        <v>307</v>
      </c>
      <c r="M97" s="520"/>
      <c r="N97" s="520"/>
      <c r="T97" s="520"/>
      <c r="U97" s="520"/>
    </row>
    <row r="98" spans="1:21" s="435" customFormat="1" ht="15" x14ac:dyDescent="0.25">
      <c r="A98" s="60" t="s">
        <v>363</v>
      </c>
      <c r="B98" s="82" t="s">
        <v>364</v>
      </c>
      <c r="C98" s="361"/>
      <c r="D98" s="359"/>
      <c r="E98" s="192"/>
      <c r="F98" s="364"/>
      <c r="G98" s="365">
        <f>'Werteliste-manuell'!E41</f>
        <v>0</v>
      </c>
      <c r="H98" s="366">
        <f>'Werteliste-manuell'!F41</f>
        <v>2466311.64</v>
      </c>
      <c r="I98" s="521"/>
      <c r="J98" s="522"/>
      <c r="K98" s="523"/>
      <c r="L98" s="460" t="s">
        <v>308</v>
      </c>
      <c r="M98" s="520"/>
      <c r="N98" s="520"/>
      <c r="T98" s="520"/>
      <c r="U98" s="520"/>
    </row>
    <row r="99" spans="1:21" s="435" customFormat="1" x14ac:dyDescent="0.2">
      <c r="A99" s="65" t="s">
        <v>128</v>
      </c>
      <c r="B99" s="90" t="s">
        <v>129</v>
      </c>
      <c r="C99" s="351" t="s">
        <v>130</v>
      </c>
      <c r="D99" s="359"/>
      <c r="E99" s="192"/>
      <c r="F99" s="364">
        <v>100</v>
      </c>
      <c r="G99" s="354">
        <f>'Werteliste-manuell'!E42+'Werteliste-manuell'!E43</f>
        <v>1286844.9299999997</v>
      </c>
      <c r="H99" s="367">
        <f>'Werteliste-manuell'!F42+'Werteliste-manuell'!F43</f>
        <v>19922248.689999998</v>
      </c>
      <c r="I99" s="274"/>
      <c r="J99" s="360"/>
      <c r="K99" s="368"/>
      <c r="L99" s="460" t="s">
        <v>308</v>
      </c>
      <c r="M99" s="520"/>
      <c r="N99" s="520"/>
      <c r="T99" s="520"/>
      <c r="U99" s="520"/>
    </row>
    <row r="100" spans="1:21" x14ac:dyDescent="0.2">
      <c r="A100" s="65" t="s">
        <v>131</v>
      </c>
      <c r="B100" s="90" t="s">
        <v>132</v>
      </c>
      <c r="C100" s="351" t="s">
        <v>133</v>
      </c>
      <c r="D100" s="249"/>
      <c r="E100" s="368"/>
      <c r="F100" s="353">
        <v>100</v>
      </c>
      <c r="G100" s="356">
        <f>'Werteliste-manuell'!E44</f>
        <v>1043362.55</v>
      </c>
      <c r="H100" s="369">
        <f>'Werteliste-manuell'!F44</f>
        <v>10819110.740000002</v>
      </c>
      <c r="I100" s="274"/>
      <c r="J100" s="286"/>
      <c r="K100" s="368"/>
      <c r="L100" s="460" t="s">
        <v>308</v>
      </c>
      <c r="M100" s="484"/>
      <c r="N100" s="484"/>
      <c r="T100" s="484"/>
      <c r="U100" s="484"/>
    </row>
    <row r="101" spans="1:21" x14ac:dyDescent="0.2">
      <c r="A101" s="65" t="s">
        <v>392</v>
      </c>
      <c r="B101" s="90" t="s">
        <v>391</v>
      </c>
      <c r="C101" s="351" t="s">
        <v>390</v>
      </c>
      <c r="D101" s="249"/>
      <c r="E101" s="368"/>
      <c r="F101" s="353">
        <v>100</v>
      </c>
      <c r="G101" s="356">
        <f>IF(ISBLANK('Werteliste-BIENE'!D37)=TRUE,'Werteliste-manuell'!E45,'Werteliste-BIENE'!D37)</f>
        <v>0</v>
      </c>
      <c r="H101" s="369">
        <f>IF(ISBLANK('Werteliste-BIENE'!E37)=TRUE,'Werteliste-manuell'!F45,'Werteliste-BIENE'!E37)</f>
        <v>0</v>
      </c>
      <c r="I101" s="274"/>
      <c r="J101" s="286"/>
      <c r="K101" s="368"/>
      <c r="L101" s="460" t="s">
        <v>368</v>
      </c>
      <c r="M101" s="484"/>
      <c r="N101" s="484"/>
      <c r="T101" s="484"/>
      <c r="U101" s="484"/>
    </row>
    <row r="102" spans="1:21" x14ac:dyDescent="0.2">
      <c r="A102" s="91" t="s">
        <v>134</v>
      </c>
      <c r="B102" s="92" t="s">
        <v>135</v>
      </c>
      <c r="C102" s="370" t="s">
        <v>136</v>
      </c>
      <c r="D102" s="371"/>
      <c r="E102" s="372"/>
      <c r="F102" s="373">
        <v>100</v>
      </c>
      <c r="G102" s="374">
        <f>'Werteliste-BIENE'!D38</f>
        <v>0</v>
      </c>
      <c r="H102" s="375">
        <f>'Werteliste-BIENE'!E38</f>
        <v>0</v>
      </c>
      <c r="I102" s="376"/>
      <c r="J102" s="377"/>
      <c r="K102" s="372"/>
      <c r="L102" s="472" t="s">
        <v>308</v>
      </c>
      <c r="M102" s="484"/>
      <c r="N102" s="484"/>
      <c r="T102" s="484"/>
      <c r="U102" s="484"/>
    </row>
    <row r="103" spans="1:21" s="484" customFormat="1" ht="21" customHeight="1" thickBot="1" x14ac:dyDescent="0.3">
      <c r="A103" s="93" t="s">
        <v>137</v>
      </c>
      <c r="B103" s="94" t="s">
        <v>138</v>
      </c>
      <c r="C103" s="378"/>
      <c r="D103" s="379" t="s">
        <v>139</v>
      </c>
      <c r="E103" s="380" t="s">
        <v>139</v>
      </c>
      <c r="F103" s="381"/>
      <c r="G103" s="382">
        <f>G81+G82+G83+G84+G85+G86+G90+G93+G96+G99+G100+G101+G102</f>
        <v>114659082.59999998</v>
      </c>
      <c r="H103" s="383">
        <f>H81+H82+H83+H84+H85+H86+H90+H93+H96+H99+H100+H101+H102</f>
        <v>1425787658</v>
      </c>
      <c r="I103" s="381"/>
      <c r="J103" s="380"/>
      <c r="K103" s="384"/>
      <c r="L103" s="473"/>
    </row>
    <row r="104" spans="1:21" s="484" customFormat="1" ht="21" customHeight="1" thickTop="1" x14ac:dyDescent="0.25">
      <c r="A104" s="54"/>
      <c r="B104" s="89" t="s">
        <v>192</v>
      </c>
      <c r="C104" s="174"/>
      <c r="D104" s="306"/>
      <c r="E104" s="307"/>
      <c r="F104" s="174"/>
      <c r="G104" s="306"/>
      <c r="H104" s="307"/>
      <c r="I104" s="174"/>
      <c r="J104" s="303"/>
      <c r="K104" s="304"/>
      <c r="L104" s="474"/>
    </row>
    <row r="105" spans="1:21" ht="15" customHeight="1" x14ac:dyDescent="0.2">
      <c r="A105" s="65" t="s">
        <v>140</v>
      </c>
      <c r="B105" s="90" t="s">
        <v>141</v>
      </c>
      <c r="C105" s="385"/>
      <c r="D105" s="315"/>
      <c r="E105" s="316"/>
      <c r="F105" s="385"/>
      <c r="G105" s="386"/>
      <c r="H105" s="387"/>
      <c r="I105" s="353">
        <v>100</v>
      </c>
      <c r="J105" s="354">
        <f>'Werteliste-BIENE'!D39</f>
        <v>4219812.18</v>
      </c>
      <c r="K105" s="367">
        <f>'Werteliste-BIENE'!E39</f>
        <v>678349715.86000001</v>
      </c>
      <c r="L105" s="475" t="s">
        <v>310</v>
      </c>
      <c r="M105" s="484"/>
      <c r="N105" s="484"/>
      <c r="T105" s="484"/>
      <c r="U105" s="484"/>
    </row>
    <row r="106" spans="1:21" x14ac:dyDescent="0.2">
      <c r="A106" s="65" t="s">
        <v>142</v>
      </c>
      <c r="B106" s="90" t="s">
        <v>143</v>
      </c>
      <c r="C106" s="385"/>
      <c r="D106" s="315"/>
      <c r="E106" s="316"/>
      <c r="F106" s="385"/>
      <c r="G106" s="386"/>
      <c r="H106" s="387"/>
      <c r="I106" s="353">
        <v>100</v>
      </c>
      <c r="J106" s="356">
        <f>'Werteliste-BIENE'!D40</f>
        <v>63961432.75</v>
      </c>
      <c r="K106" s="369">
        <f>'Werteliste-BIENE'!E40</f>
        <v>2332302232.2800002</v>
      </c>
      <c r="L106" s="455" t="s">
        <v>310</v>
      </c>
      <c r="M106" s="484"/>
      <c r="N106" s="484"/>
      <c r="T106" s="484"/>
      <c r="U106" s="484"/>
    </row>
    <row r="107" spans="1:21" x14ac:dyDescent="0.2">
      <c r="A107" s="91" t="s">
        <v>144</v>
      </c>
      <c r="B107" s="92" t="s">
        <v>145</v>
      </c>
      <c r="C107" s="388"/>
      <c r="D107" s="389"/>
      <c r="E107" s="390"/>
      <c r="F107" s="388"/>
      <c r="G107" s="391"/>
      <c r="H107" s="392"/>
      <c r="I107" s="373">
        <v>100</v>
      </c>
      <c r="J107" s="374">
        <f>'Werteliste-BIENE'!D41</f>
        <v>10968729.939999999</v>
      </c>
      <c r="K107" s="393">
        <f>'Werteliste-BIENE'!E41</f>
        <v>104964295.65000001</v>
      </c>
      <c r="L107" s="472" t="s">
        <v>310</v>
      </c>
      <c r="M107" s="484"/>
      <c r="N107" s="484"/>
      <c r="T107" s="484"/>
      <c r="U107" s="484"/>
    </row>
    <row r="108" spans="1:21" s="484" customFormat="1" ht="21" customHeight="1" thickBot="1" x14ac:dyDescent="0.3">
      <c r="A108" s="95" t="s">
        <v>146</v>
      </c>
      <c r="B108" s="96" t="s">
        <v>147</v>
      </c>
      <c r="C108" s="394"/>
      <c r="D108" s="395" t="s">
        <v>139</v>
      </c>
      <c r="E108" s="396" t="s">
        <v>139</v>
      </c>
      <c r="F108" s="397"/>
      <c r="G108" s="382"/>
      <c r="H108" s="383"/>
      <c r="I108" s="397"/>
      <c r="J108" s="398">
        <f>SUM(J105:J107)</f>
        <v>79149974.870000005</v>
      </c>
      <c r="K108" s="383">
        <f>SUM(K105:K107)</f>
        <v>3115616243.7900004</v>
      </c>
      <c r="L108" s="473"/>
    </row>
    <row r="109" spans="1:21" s="484" customFormat="1" ht="21" customHeight="1" thickTop="1" thickBot="1" x14ac:dyDescent="0.3">
      <c r="A109" s="97" t="s">
        <v>148</v>
      </c>
      <c r="B109" s="98" t="s">
        <v>149</v>
      </c>
      <c r="C109" s="399"/>
      <c r="D109" s="400" t="s">
        <v>139</v>
      </c>
      <c r="E109" s="401" t="s">
        <v>139</v>
      </c>
      <c r="F109" s="402"/>
      <c r="G109" s="382">
        <f>G79+G103+G108</f>
        <v>1291444694.5452533</v>
      </c>
      <c r="H109" s="383">
        <f>H79+H103+H108</f>
        <v>15613258649.761171</v>
      </c>
      <c r="I109" s="402"/>
      <c r="J109" s="403">
        <f>J79+J103+J108</f>
        <v>238132120.25781152</v>
      </c>
      <c r="K109" s="404">
        <f>K79+K103+K108</f>
        <v>5036923370.0034895</v>
      </c>
      <c r="L109" s="476"/>
    </row>
    <row r="110" spans="1:21" s="484" customFormat="1" ht="21" customHeight="1" thickTop="1" x14ac:dyDescent="0.25">
      <c r="A110" s="99"/>
      <c r="B110" s="89" t="s">
        <v>256</v>
      </c>
      <c r="C110" s="174"/>
      <c r="D110" s="306"/>
      <c r="E110" s="307"/>
      <c r="F110" s="174"/>
      <c r="G110" s="303"/>
      <c r="H110" s="304"/>
      <c r="I110" s="174"/>
      <c r="J110" s="303"/>
      <c r="K110" s="304"/>
      <c r="L110" s="474"/>
    </row>
    <row r="111" spans="1:21" s="525" customFormat="1" ht="21" customHeight="1" x14ac:dyDescent="0.25">
      <c r="A111" s="100" t="s">
        <v>272</v>
      </c>
      <c r="B111" s="101" t="str">
        <f>IF($J$4="Bayern","Bereinigung um Kreiszuschlag GrESt",IF($J$4="Niedersachsen","Gewerbesteuer Offshore",IF($J$4="Mecklenburg-Vorpommern","Gewerbesteuer Offshore und sonstige Korrekturen","keine Korrekturposition")))</f>
        <v>keine Korrekturposition</v>
      </c>
      <c r="C111" s="405"/>
      <c r="D111" s="406"/>
      <c r="E111" s="407"/>
      <c r="F111" s="408"/>
      <c r="G111" s="409">
        <f>IF($J$4="Bayern",'Werteliste-BIENE'!D30-'Werteliste-BIENE'!D30*7/3,IF($J$4="Niedersachsen",'Werteliste-BIENE'!D63+'Werteliste-manuell'!E49,IF($J$4="Mecklenburg-Vorpommern",'Werteliste-manuell'!E49,0)))</f>
        <v>0</v>
      </c>
      <c r="H111" s="410">
        <f>IF($J$4="Bayern",'Werteliste-BIENE'!E30-'Werteliste-BIENE'!E30*7/3,IF($J$4="Niedersachsen",'Werteliste-BIENE'!E63+'Werteliste-manuell'!F49,IF($J$4="Mecklenburg-Vorpommern",'Werteliste-manuell'!F49,0)))</f>
        <v>0</v>
      </c>
      <c r="I111" s="411"/>
      <c r="J111" s="412"/>
      <c r="K111" s="413"/>
      <c r="L111" s="477" t="s">
        <v>340</v>
      </c>
      <c r="M111" s="484"/>
      <c r="N111" s="484"/>
      <c r="T111" s="484"/>
      <c r="U111" s="484"/>
    </row>
    <row r="112" spans="1:21" s="484" customFormat="1" ht="21" customHeight="1" thickBot="1" x14ac:dyDescent="0.3">
      <c r="A112" s="102" t="s">
        <v>273</v>
      </c>
      <c r="B112" s="103" t="s">
        <v>257</v>
      </c>
      <c r="C112" s="378"/>
      <c r="D112" s="414" t="s">
        <v>139</v>
      </c>
      <c r="E112" s="415" t="s">
        <v>139</v>
      </c>
      <c r="F112" s="381"/>
      <c r="G112" s="382">
        <f>G109+G111</f>
        <v>1291444694.5452533</v>
      </c>
      <c r="H112" s="383">
        <f>H109+H111</f>
        <v>15613258649.761171</v>
      </c>
      <c r="I112" s="381"/>
      <c r="J112" s="398"/>
      <c r="K112" s="383"/>
      <c r="L112" s="478"/>
    </row>
    <row r="113" spans="1:21" s="525" customFormat="1" ht="10.15" customHeight="1" thickTop="1" thickBot="1" x14ac:dyDescent="0.3">
      <c r="A113" s="104"/>
      <c r="B113" s="105"/>
      <c r="C113" s="416"/>
      <c r="D113" s="417"/>
      <c r="E113" s="417"/>
      <c r="F113" s="418"/>
      <c r="G113" s="419"/>
      <c r="H113" s="419"/>
      <c r="I113" s="418"/>
      <c r="J113" s="419"/>
      <c r="K113" s="419"/>
      <c r="L113" s="479"/>
      <c r="M113" s="484"/>
      <c r="N113" s="484"/>
      <c r="T113" s="484"/>
      <c r="U113" s="484"/>
    </row>
    <row r="114" spans="1:21" s="484" customFormat="1" ht="21" customHeight="1" thickTop="1" x14ac:dyDescent="0.25">
      <c r="A114" s="54"/>
      <c r="B114" s="89" t="s">
        <v>197</v>
      </c>
      <c r="C114" s="174"/>
      <c r="D114" s="306"/>
      <c r="E114" s="307"/>
      <c r="F114" s="420"/>
      <c r="G114" s="303"/>
      <c r="H114" s="304"/>
      <c r="I114" s="421"/>
      <c r="J114" s="303"/>
      <c r="K114" s="304"/>
      <c r="L114" s="474"/>
    </row>
    <row r="115" spans="1:21" x14ac:dyDescent="0.2">
      <c r="A115" s="65" t="s">
        <v>150</v>
      </c>
      <c r="B115" s="90" t="s">
        <v>151</v>
      </c>
      <c r="C115" s="361" t="s">
        <v>152</v>
      </c>
      <c r="D115" s="422"/>
      <c r="E115" s="423"/>
      <c r="F115" s="364">
        <v>100</v>
      </c>
      <c r="G115" s="424">
        <f>'Werteliste-BIENE'!D42+'Werteliste-manuell'!E46</f>
        <v>3138039.01</v>
      </c>
      <c r="H115" s="425">
        <f>'Werteliste-BIENE'!E42+'Werteliste-manuell'!F46</f>
        <v>26441893.68</v>
      </c>
      <c r="I115" s="426"/>
      <c r="J115" s="427"/>
      <c r="K115" s="428"/>
      <c r="L115" s="455" t="s">
        <v>314</v>
      </c>
      <c r="M115" s="484"/>
      <c r="N115" s="484"/>
      <c r="T115" s="484"/>
      <c r="U115" s="484"/>
    </row>
    <row r="116" spans="1:21" x14ac:dyDescent="0.2">
      <c r="A116" s="65" t="s">
        <v>153</v>
      </c>
      <c r="B116" s="90" t="s">
        <v>154</v>
      </c>
      <c r="C116" s="361" t="s">
        <v>155</v>
      </c>
      <c r="D116" s="429"/>
      <c r="E116" s="430"/>
      <c r="F116" s="364">
        <v>100</v>
      </c>
      <c r="G116" s="431">
        <f>'Werteliste-manuell'!E47</f>
        <v>0</v>
      </c>
      <c r="H116" s="432">
        <f>'Werteliste-manuell'!F47</f>
        <v>0</v>
      </c>
      <c r="I116" s="426"/>
      <c r="J116" s="427"/>
      <c r="K116" s="428"/>
      <c r="L116" s="480" t="s">
        <v>308</v>
      </c>
      <c r="M116" s="484"/>
      <c r="N116" s="484"/>
      <c r="T116" s="484"/>
      <c r="U116" s="484"/>
    </row>
    <row r="117" spans="1:21" ht="15.75" thickBot="1" x14ac:dyDescent="0.3">
      <c r="A117" s="106" t="s">
        <v>156</v>
      </c>
      <c r="B117" s="107" t="s">
        <v>157</v>
      </c>
      <c r="C117" s="526"/>
      <c r="D117" s="433">
        <f>IF(ISBLANK('Werteliste-manuell'!E48)=TRUE,'Werteliste-BIENE'!D43,'Werteliste-manuell'!E48)</f>
        <v>1161583182.99</v>
      </c>
      <c r="E117" s="434">
        <f>IF(ISBLANK('Werteliste-manuell'!F48)=TRUE,'Werteliste-BIENE'!E43,'Werteliste-manuell'!F48)</f>
        <v>14065962253.23</v>
      </c>
      <c r="F117" s="229"/>
      <c r="G117" s="502"/>
      <c r="H117" s="503"/>
      <c r="I117" s="229"/>
      <c r="J117" s="502"/>
      <c r="K117" s="503"/>
      <c r="L117" s="478" t="s">
        <v>306</v>
      </c>
      <c r="M117" s="484"/>
      <c r="N117" s="484"/>
      <c r="T117" s="484"/>
      <c r="U117" s="484"/>
    </row>
    <row r="118" spans="1:21" ht="18.75" thickTop="1" x14ac:dyDescent="0.25">
      <c r="A118" s="109"/>
      <c r="B118" s="1"/>
      <c r="C118" s="435"/>
      <c r="D118" s="1"/>
      <c r="E118" s="1"/>
      <c r="F118" s="1"/>
      <c r="G118" s="1"/>
      <c r="H118" s="436"/>
      <c r="T118" s="484"/>
      <c r="U118" s="484"/>
    </row>
    <row r="119" spans="1:21" ht="15" x14ac:dyDescent="0.25">
      <c r="B119" s="438" t="s">
        <v>311</v>
      </c>
      <c r="C119" s="435"/>
      <c r="D119" s="1"/>
      <c r="E119" s="1"/>
      <c r="F119" s="1"/>
      <c r="G119" s="1"/>
      <c r="H119" s="1"/>
      <c r="I119" s="1"/>
      <c r="J119" s="1"/>
      <c r="K119" s="1"/>
      <c r="T119" s="484"/>
      <c r="U119" s="484"/>
    </row>
    <row r="120" spans="1:21" ht="15" customHeight="1" x14ac:dyDescent="0.2">
      <c r="B120" s="439" t="s">
        <v>312</v>
      </c>
      <c r="C120" s="440"/>
      <c r="D120" s="441"/>
      <c r="E120" s="441"/>
      <c r="F120" s="441"/>
      <c r="G120" s="441"/>
      <c r="H120" s="442"/>
      <c r="I120" s="1"/>
      <c r="J120" s="1"/>
      <c r="K120" s="1"/>
      <c r="T120" s="484"/>
      <c r="U120" s="484"/>
    </row>
    <row r="121" spans="1:21" ht="15" customHeight="1" x14ac:dyDescent="0.2">
      <c r="B121" s="443" t="s">
        <v>315</v>
      </c>
      <c r="C121" s="444"/>
      <c r="D121" s="445"/>
      <c r="E121" s="445"/>
      <c r="F121" s="445"/>
      <c r="G121" s="445"/>
      <c r="H121" s="446"/>
      <c r="I121" s="1"/>
      <c r="J121" s="1"/>
      <c r="K121" s="1"/>
      <c r="T121" s="484"/>
      <c r="U121" s="484"/>
    </row>
    <row r="122" spans="1:21" x14ac:dyDescent="0.2">
      <c r="T122" s="484"/>
      <c r="U122" s="484"/>
    </row>
  </sheetData>
  <sheetProtection algorithmName="SHA-512" hashValue="fvS9DOisOa+aSlpwsKs+E5LUEyAnixg5SNF8A/xXN2ksnzHbloMOvWNIczmUqaOw92YtNWMlYeyLAvIinwoNhg==" saltValue="IvRfc/TJSxV22GNXrG9hOg==" spinCount="100000" sheet="1" objects="1" scenarios="1"/>
  <phoneticPr fontId="20" type="noConversion"/>
  <pageMargins left="0.59055118110236227" right="0.59055118110236227" top="0.59055118110236227" bottom="0.59055118110236227" header="0.11811023622047245" footer="0.31496062992125984"/>
  <pageSetup paperSize="8" fitToHeight="0" orientation="landscape" r:id="rId1"/>
  <rowBreaks count="4" manualBreakCount="4">
    <brk id="44" max="10" man="1"/>
    <brk id="71" max="10" man="1"/>
    <brk id="103" max="10" man="1"/>
    <brk id="117" max="10" man="1"/>
  </rowBreaks>
  <ignoredErrors>
    <ignoredError sqref="C81:C86 C90 C93 C99:C102 C96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A1:F70"/>
  <sheetViews>
    <sheetView showGridLines="0" zoomScaleNormal="100" zoomScaleSheetLayoutView="100" workbookViewId="0">
      <pane xSplit="3" ySplit="6" topLeftCell="D50" activePane="bottomRight" state="frozen"/>
      <selection activeCell="C45" sqref="C45"/>
      <selection pane="topRight" activeCell="C45" sqref="C45"/>
      <selection pane="bottomLeft" activeCell="C45" sqref="C45"/>
      <selection pane="bottomRight" activeCell="A7" sqref="A7:E63"/>
    </sheetView>
  </sheetViews>
  <sheetFormatPr baseColWidth="10" defaultRowHeight="15" x14ac:dyDescent="0.25"/>
  <cols>
    <col min="1" max="1" width="12.7109375" customWidth="1" collapsed="1"/>
    <col min="2" max="2" width="10.7109375" customWidth="1" collapsed="1"/>
    <col min="3" max="3" width="75.7109375" customWidth="1" collapsed="1"/>
    <col min="4" max="4" width="15.7109375" customWidth="1" collapsed="1"/>
    <col min="5" max="5" width="15.7109375" style="551" customWidth="1" collapsed="1"/>
    <col min="6" max="6" width="15.7109375" customWidth="1" collapsed="1"/>
  </cols>
  <sheetData>
    <row r="1" spans="1:5" ht="22.5" customHeight="1" x14ac:dyDescent="0.25">
      <c r="A1" s="532" t="s">
        <v>316</v>
      </c>
      <c r="B1" s="118"/>
      <c r="C1" s="118"/>
      <c r="D1" s="118"/>
      <c r="E1" s="548">
        <f>IF(ISBLANK('Werteliste-manuell'!$F$1),"-",'Werteliste-manuell'!$F$1)</f>
        <v>45231</v>
      </c>
    </row>
    <row r="2" spans="1:5" x14ac:dyDescent="0.25">
      <c r="A2" s="139"/>
      <c r="B2" s="148" t="s">
        <v>185</v>
      </c>
      <c r="C2" s="534" t="s">
        <v>400</v>
      </c>
      <c r="E2" s="549"/>
    </row>
    <row r="3" spans="1:5" x14ac:dyDescent="0.25">
      <c r="A3" s="140"/>
      <c r="B3" s="149" t="s">
        <v>186</v>
      </c>
      <c r="C3" s="535" t="s">
        <v>401</v>
      </c>
      <c r="E3" s="550"/>
    </row>
    <row r="4" spans="1:5" x14ac:dyDescent="0.25">
      <c r="A4" s="141"/>
      <c r="B4" s="150" t="s">
        <v>187</v>
      </c>
      <c r="C4" s="536" t="s">
        <v>402</v>
      </c>
    </row>
    <row r="5" spans="1:5" ht="15.75" thickBot="1" x14ac:dyDescent="0.3">
      <c r="A5" s="1"/>
      <c r="B5" s="1"/>
      <c r="C5" s="2"/>
      <c r="D5" s="108"/>
      <c r="E5" s="552"/>
    </row>
    <row r="6" spans="1:5" ht="30.75" thickBot="1" x14ac:dyDescent="0.3">
      <c r="A6" s="4"/>
      <c r="B6" s="3" t="s">
        <v>7</v>
      </c>
      <c r="C6" s="119" t="s">
        <v>200</v>
      </c>
      <c r="D6" s="120" t="s">
        <v>201</v>
      </c>
      <c r="E6" s="553" t="s">
        <v>202</v>
      </c>
    </row>
    <row r="7" spans="1:5" ht="15.95" customHeight="1" x14ac:dyDescent="0.25">
      <c r="A7" s="5" t="s">
        <v>216</v>
      </c>
      <c r="B7" s="110" t="s">
        <v>17</v>
      </c>
      <c r="C7" s="121" t="s">
        <v>203</v>
      </c>
      <c r="D7" s="537">
        <v>16470</v>
      </c>
      <c r="E7" s="554">
        <v>360193.65</v>
      </c>
    </row>
    <row r="8" spans="1:5" ht="15.95" customHeight="1" x14ac:dyDescent="0.25">
      <c r="A8" s="5" t="s">
        <v>216</v>
      </c>
      <c r="B8" s="110" t="s">
        <v>18</v>
      </c>
      <c r="C8" s="121" t="s">
        <v>204</v>
      </c>
      <c r="D8" s="537">
        <v>93597.63</v>
      </c>
      <c r="E8" s="554">
        <v>74747167.760000005</v>
      </c>
    </row>
    <row r="9" spans="1:5" ht="15.95" customHeight="1" x14ac:dyDescent="0.25">
      <c r="A9" s="6" t="s">
        <v>216</v>
      </c>
      <c r="B9" s="111" t="s">
        <v>21</v>
      </c>
      <c r="C9" s="122" t="s">
        <v>212</v>
      </c>
      <c r="D9" s="538">
        <v>1163580746.6700001</v>
      </c>
      <c r="E9" s="555">
        <v>12181178682.75</v>
      </c>
    </row>
    <row r="10" spans="1:5" ht="15.95" customHeight="1" x14ac:dyDescent="0.25">
      <c r="A10" s="5" t="s">
        <v>217</v>
      </c>
      <c r="B10" s="110" t="s">
        <v>39</v>
      </c>
      <c r="C10" s="121" t="s">
        <v>209</v>
      </c>
      <c r="D10" s="537">
        <v>0</v>
      </c>
      <c r="E10" s="554">
        <v>1022</v>
      </c>
    </row>
    <row r="11" spans="1:5" ht="15.95" customHeight="1" x14ac:dyDescent="0.25">
      <c r="A11" s="5" t="s">
        <v>217</v>
      </c>
      <c r="B11" s="110" t="s">
        <v>41</v>
      </c>
      <c r="C11" s="121" t="s">
        <v>210</v>
      </c>
      <c r="D11" s="537">
        <v>0</v>
      </c>
      <c r="E11" s="554">
        <v>-29.98</v>
      </c>
    </row>
    <row r="12" spans="1:5" ht="15.95" customHeight="1" x14ac:dyDescent="0.25">
      <c r="A12" s="5" t="s">
        <v>217</v>
      </c>
      <c r="B12" s="110" t="s">
        <v>43</v>
      </c>
      <c r="C12" s="121" t="s">
        <v>211</v>
      </c>
      <c r="D12" s="537">
        <v>71651685.180000007</v>
      </c>
      <c r="E12" s="554">
        <v>596886971.89999998</v>
      </c>
    </row>
    <row r="13" spans="1:5" ht="15.95" customHeight="1" x14ac:dyDescent="0.25">
      <c r="A13" s="5" t="s">
        <v>217</v>
      </c>
      <c r="B13" s="110" t="s">
        <v>262</v>
      </c>
      <c r="C13" s="121" t="s">
        <v>264</v>
      </c>
      <c r="D13" s="537">
        <v>23765</v>
      </c>
      <c r="E13" s="554">
        <v>412293.38</v>
      </c>
    </row>
    <row r="14" spans="1:5" ht="15.95" customHeight="1" x14ac:dyDescent="0.25">
      <c r="A14" s="6" t="s">
        <v>217</v>
      </c>
      <c r="B14" s="111" t="s">
        <v>45</v>
      </c>
      <c r="C14" s="122" t="s">
        <v>213</v>
      </c>
      <c r="D14" s="538">
        <v>87228217.459999993</v>
      </c>
      <c r="E14" s="555">
        <v>2493272151.27</v>
      </c>
    </row>
    <row r="15" spans="1:5" ht="15.95" customHeight="1" x14ac:dyDescent="0.25">
      <c r="A15" s="6" t="s">
        <v>218</v>
      </c>
      <c r="B15" s="111" t="s">
        <v>58</v>
      </c>
      <c r="C15" s="122" t="s">
        <v>318</v>
      </c>
      <c r="D15" s="538">
        <v>58200227.899999999</v>
      </c>
      <c r="E15" s="555">
        <v>805397570.23000002</v>
      </c>
    </row>
    <row r="16" spans="1:5" ht="15.95" customHeight="1" x14ac:dyDescent="0.25">
      <c r="A16" s="6" t="s">
        <v>219</v>
      </c>
      <c r="B16" s="111" t="s">
        <v>68</v>
      </c>
      <c r="C16" s="122" t="s">
        <v>319</v>
      </c>
      <c r="D16" s="538">
        <v>22513342.82</v>
      </c>
      <c r="E16" s="555">
        <v>164896430.15000001</v>
      </c>
    </row>
    <row r="17" spans="1:5" ht="15.95" customHeight="1" x14ac:dyDescent="0.25">
      <c r="A17" s="5" t="s">
        <v>220</v>
      </c>
      <c r="B17" s="110" t="s">
        <v>79</v>
      </c>
      <c r="C17" s="121" t="s">
        <v>225</v>
      </c>
      <c r="D17" s="537">
        <v>0</v>
      </c>
      <c r="E17" s="554">
        <v>0</v>
      </c>
    </row>
    <row r="18" spans="1:5" ht="15.95" customHeight="1" x14ac:dyDescent="0.25">
      <c r="A18" s="5" t="s">
        <v>220</v>
      </c>
      <c r="B18" s="110" t="s">
        <v>266</v>
      </c>
      <c r="C18" s="121" t="s">
        <v>265</v>
      </c>
      <c r="D18" s="537">
        <v>4262141.59</v>
      </c>
      <c r="E18" s="554">
        <v>29116959.780000001</v>
      </c>
    </row>
    <row r="19" spans="1:5" ht="15.95" customHeight="1" x14ac:dyDescent="0.25">
      <c r="A19" s="6" t="s">
        <v>220</v>
      </c>
      <c r="B19" s="111" t="s">
        <v>81</v>
      </c>
      <c r="C19" s="122" t="s">
        <v>224</v>
      </c>
      <c r="D19" s="538">
        <v>40451210.450000003</v>
      </c>
      <c r="E19" s="555">
        <v>2073813506.78</v>
      </c>
    </row>
    <row r="20" spans="1:5" ht="15.95" customHeight="1" x14ac:dyDescent="0.25">
      <c r="A20" s="6" t="s">
        <v>227</v>
      </c>
      <c r="B20" s="111" t="s">
        <v>92</v>
      </c>
      <c r="C20" s="122" t="s">
        <v>228</v>
      </c>
      <c r="D20" s="538">
        <v>761653457.35000002</v>
      </c>
      <c r="E20" s="555">
        <v>8084894629.0799999</v>
      </c>
    </row>
    <row r="21" spans="1:5" ht="15.95" customHeight="1" x14ac:dyDescent="0.25">
      <c r="A21" s="5" t="s">
        <v>230</v>
      </c>
      <c r="B21" s="110" t="s">
        <v>269</v>
      </c>
      <c r="C21" s="121" t="s">
        <v>320</v>
      </c>
      <c r="D21" s="537">
        <v>0</v>
      </c>
      <c r="E21" s="554">
        <v>0</v>
      </c>
    </row>
    <row r="22" spans="1:5" ht="15.95" customHeight="1" x14ac:dyDescent="0.25">
      <c r="A22" s="5" t="s">
        <v>230</v>
      </c>
      <c r="B22" s="110" t="s">
        <v>302</v>
      </c>
      <c r="C22" s="121" t="s">
        <v>231</v>
      </c>
      <c r="D22" s="537">
        <v>0</v>
      </c>
      <c r="E22" s="554">
        <v>0</v>
      </c>
    </row>
    <row r="23" spans="1:5" ht="15.95" customHeight="1" x14ac:dyDescent="0.25">
      <c r="A23" s="6" t="s">
        <v>230</v>
      </c>
      <c r="B23" s="111" t="s">
        <v>303</v>
      </c>
      <c r="C23" s="122" t="s">
        <v>232</v>
      </c>
      <c r="D23" s="538">
        <v>0</v>
      </c>
      <c r="E23" s="555">
        <v>0</v>
      </c>
    </row>
    <row r="24" spans="1:5" ht="15.95" customHeight="1" x14ac:dyDescent="0.25">
      <c r="A24" s="6" t="s">
        <v>233</v>
      </c>
      <c r="B24" s="111" t="s">
        <v>101</v>
      </c>
      <c r="C24" s="122" t="s">
        <v>321</v>
      </c>
      <c r="D24" s="538">
        <v>0</v>
      </c>
      <c r="E24" s="555">
        <v>0</v>
      </c>
    </row>
    <row r="25" spans="1:5" ht="15.95" customHeight="1" x14ac:dyDescent="0.25">
      <c r="A25" s="5" t="s">
        <v>230</v>
      </c>
      <c r="B25" s="110" t="s">
        <v>182</v>
      </c>
      <c r="C25" s="121" t="s">
        <v>193</v>
      </c>
      <c r="D25" s="537">
        <v>0</v>
      </c>
      <c r="E25" s="554">
        <v>0</v>
      </c>
    </row>
    <row r="26" spans="1:5" ht="15.95" customHeight="1" x14ac:dyDescent="0.25">
      <c r="A26" s="6" t="s">
        <v>230</v>
      </c>
      <c r="B26" s="111" t="s">
        <v>183</v>
      </c>
      <c r="C26" s="122" t="s">
        <v>194</v>
      </c>
      <c r="D26" s="538">
        <v>0</v>
      </c>
      <c r="E26" s="555">
        <v>0</v>
      </c>
    </row>
    <row r="27" spans="1:5" ht="15.95" customHeight="1" x14ac:dyDescent="0.25">
      <c r="A27" s="5" t="s">
        <v>233</v>
      </c>
      <c r="B27" s="110" t="s">
        <v>107</v>
      </c>
      <c r="C27" s="121" t="s">
        <v>108</v>
      </c>
      <c r="D27" s="537">
        <v>0</v>
      </c>
      <c r="E27" s="554">
        <v>-122.01</v>
      </c>
    </row>
    <row r="28" spans="1:5" ht="15.95" customHeight="1" x14ac:dyDescent="0.25">
      <c r="A28" s="5" t="s">
        <v>233</v>
      </c>
      <c r="B28" s="110" t="s">
        <v>110</v>
      </c>
      <c r="C28" s="121" t="s">
        <v>111</v>
      </c>
      <c r="D28" s="537">
        <v>37266113.560000002</v>
      </c>
      <c r="E28" s="554">
        <v>476870477.57999998</v>
      </c>
    </row>
    <row r="29" spans="1:5" ht="15.95" customHeight="1" x14ac:dyDescent="0.25">
      <c r="A29" s="5" t="s">
        <v>233</v>
      </c>
      <c r="B29" s="110" t="s">
        <v>113</v>
      </c>
      <c r="C29" s="121" t="s">
        <v>114</v>
      </c>
      <c r="D29" s="537">
        <v>69697981.359999999</v>
      </c>
      <c r="E29" s="554">
        <v>844056490.08000004</v>
      </c>
    </row>
    <row r="30" spans="1:5" ht="15.95" customHeight="1" x14ac:dyDescent="0.25">
      <c r="A30" s="5" t="s">
        <v>233</v>
      </c>
      <c r="B30" s="110" t="s">
        <v>113</v>
      </c>
      <c r="C30" s="121" t="s">
        <v>234</v>
      </c>
      <c r="D30" s="537">
        <v>0</v>
      </c>
      <c r="E30" s="554">
        <v>0</v>
      </c>
    </row>
    <row r="31" spans="1:5" ht="15.95" customHeight="1" x14ac:dyDescent="0.25">
      <c r="A31" s="5" t="s">
        <v>233</v>
      </c>
      <c r="B31" s="110" t="s">
        <v>116</v>
      </c>
      <c r="C31" s="121" t="s">
        <v>117</v>
      </c>
      <c r="D31" s="537">
        <v>85320.06</v>
      </c>
      <c r="E31" s="554">
        <v>1171027.81</v>
      </c>
    </row>
    <row r="32" spans="1:5" ht="15.95" customHeight="1" x14ac:dyDescent="0.25">
      <c r="A32" s="5" t="s">
        <v>233</v>
      </c>
      <c r="B32" s="110" t="s">
        <v>119</v>
      </c>
      <c r="C32" s="121" t="s">
        <v>120</v>
      </c>
      <c r="D32" s="537">
        <v>0</v>
      </c>
      <c r="E32" s="554">
        <v>0</v>
      </c>
    </row>
    <row r="33" spans="1:5" ht="15.95" customHeight="1" x14ac:dyDescent="0.25">
      <c r="A33" s="5" t="s">
        <v>233</v>
      </c>
      <c r="B33" s="110" t="s">
        <v>365</v>
      </c>
      <c r="C33" s="121" t="s">
        <v>396</v>
      </c>
      <c r="D33" s="537">
        <v>4579049.25</v>
      </c>
      <c r="E33" s="554">
        <v>47350971.409999996</v>
      </c>
    </row>
    <row r="34" spans="1:5" s="216" customFormat="1" ht="15.95" customHeight="1" x14ac:dyDescent="0.25">
      <c r="A34" s="5" t="s">
        <v>233</v>
      </c>
      <c r="B34" s="110" t="s">
        <v>126</v>
      </c>
      <c r="C34" s="121" t="s">
        <v>366</v>
      </c>
      <c r="D34" s="537">
        <v>5256.61</v>
      </c>
      <c r="E34" s="554">
        <v>60703.61</v>
      </c>
    </row>
    <row r="35" spans="1:5" s="216" customFormat="1" ht="15.95" customHeight="1" x14ac:dyDescent="0.25">
      <c r="A35" s="5" t="s">
        <v>233</v>
      </c>
      <c r="B35" s="110" t="s">
        <v>355</v>
      </c>
      <c r="C35" s="121" t="s">
        <v>371</v>
      </c>
      <c r="D35" s="537">
        <v>0</v>
      </c>
      <c r="E35" s="554">
        <v>0</v>
      </c>
    </row>
    <row r="36" spans="1:5" s="216" customFormat="1" ht="15.95" customHeight="1" x14ac:dyDescent="0.25">
      <c r="A36" s="5" t="s">
        <v>233</v>
      </c>
      <c r="B36" s="110" t="s">
        <v>361</v>
      </c>
      <c r="C36" s="121" t="s">
        <v>367</v>
      </c>
      <c r="D36" s="537">
        <v>557969.85</v>
      </c>
      <c r="E36" s="554">
        <v>5480087.7300000004</v>
      </c>
    </row>
    <row r="37" spans="1:5" s="216" customFormat="1" ht="15.95" customHeight="1" x14ac:dyDescent="0.25">
      <c r="A37" s="5" t="s">
        <v>233</v>
      </c>
      <c r="B37" s="110" t="s">
        <v>392</v>
      </c>
      <c r="C37" s="121" t="s">
        <v>391</v>
      </c>
      <c r="D37" s="531">
        <v>0</v>
      </c>
      <c r="E37" s="554">
        <v>0</v>
      </c>
    </row>
    <row r="38" spans="1:5" ht="15.95" customHeight="1" x14ac:dyDescent="0.25">
      <c r="A38" s="6" t="s">
        <v>233</v>
      </c>
      <c r="B38" s="6" t="s">
        <v>134</v>
      </c>
      <c r="C38" s="122" t="s">
        <v>135</v>
      </c>
      <c r="D38" s="538">
        <v>0</v>
      </c>
      <c r="E38" s="555">
        <v>0</v>
      </c>
    </row>
    <row r="39" spans="1:5" ht="15.95" customHeight="1" x14ac:dyDescent="0.25">
      <c r="A39" s="5" t="s">
        <v>237</v>
      </c>
      <c r="B39" s="110" t="s">
        <v>140</v>
      </c>
      <c r="C39" s="121" t="s">
        <v>380</v>
      </c>
      <c r="D39" s="537">
        <v>4219812.18</v>
      </c>
      <c r="E39" s="554">
        <v>678349715.86000001</v>
      </c>
    </row>
    <row r="40" spans="1:5" ht="15.95" customHeight="1" x14ac:dyDescent="0.25">
      <c r="A40" s="5" t="s">
        <v>237</v>
      </c>
      <c r="B40" s="110" t="s">
        <v>142</v>
      </c>
      <c r="C40" s="121" t="s">
        <v>381</v>
      </c>
      <c r="D40" s="537">
        <v>63961432.75</v>
      </c>
      <c r="E40" s="554">
        <v>2332302232.2800002</v>
      </c>
    </row>
    <row r="41" spans="1:5" ht="15.95" customHeight="1" x14ac:dyDescent="0.25">
      <c r="A41" s="6" t="s">
        <v>237</v>
      </c>
      <c r="B41" s="111" t="s">
        <v>144</v>
      </c>
      <c r="C41" s="122" t="s">
        <v>382</v>
      </c>
      <c r="D41" s="538">
        <v>10968729.939999999</v>
      </c>
      <c r="E41" s="555">
        <v>104964295.65000001</v>
      </c>
    </row>
    <row r="42" spans="1:5" ht="15.95" customHeight="1" x14ac:dyDescent="0.25">
      <c r="A42" s="5" t="s">
        <v>379</v>
      </c>
      <c r="B42" s="110" t="s">
        <v>150</v>
      </c>
      <c r="C42" s="121" t="s">
        <v>151</v>
      </c>
      <c r="D42" s="537">
        <v>3138039.01</v>
      </c>
      <c r="E42" s="554">
        <v>26441893.68</v>
      </c>
    </row>
    <row r="43" spans="1:5" ht="15.95" customHeight="1" x14ac:dyDescent="0.25">
      <c r="A43" s="6" t="s">
        <v>379</v>
      </c>
      <c r="B43" s="111" t="s">
        <v>156</v>
      </c>
      <c r="C43" s="122" t="s">
        <v>157</v>
      </c>
      <c r="D43" s="538">
        <v>1161583182.99</v>
      </c>
      <c r="E43" s="555">
        <v>14065962253.23</v>
      </c>
    </row>
    <row r="44" spans="1:5" ht="15.95" customHeight="1" x14ac:dyDescent="0.25">
      <c r="A44" s="5" t="s">
        <v>238</v>
      </c>
      <c r="B44" s="110" t="s">
        <v>158</v>
      </c>
      <c r="C44" s="121" t="s">
        <v>345</v>
      </c>
      <c r="D44" s="537">
        <v>353145.48</v>
      </c>
      <c r="E44" s="554">
        <v>3858008.2</v>
      </c>
    </row>
    <row r="45" spans="1:5" ht="15.95" customHeight="1" x14ac:dyDescent="0.25">
      <c r="A45" s="5" t="s">
        <v>238</v>
      </c>
      <c r="B45" s="110" t="s">
        <v>159</v>
      </c>
      <c r="C45" s="121" t="s">
        <v>346</v>
      </c>
      <c r="D45" s="537">
        <v>58857.72</v>
      </c>
      <c r="E45" s="554">
        <v>643002.6</v>
      </c>
    </row>
    <row r="46" spans="1:5" ht="15.95" customHeight="1" x14ac:dyDescent="0.25">
      <c r="A46" s="7" t="s">
        <v>238</v>
      </c>
      <c r="B46" s="112" t="s">
        <v>160</v>
      </c>
      <c r="C46" s="123" t="s">
        <v>347</v>
      </c>
      <c r="D46" s="539">
        <v>58857.72</v>
      </c>
      <c r="E46" s="556">
        <v>643002.6</v>
      </c>
    </row>
    <row r="47" spans="1:5" ht="15.95" customHeight="1" x14ac:dyDescent="0.25">
      <c r="A47" s="5" t="s">
        <v>238</v>
      </c>
      <c r="B47" s="110" t="s">
        <v>161</v>
      </c>
      <c r="C47" s="121" t="s">
        <v>243</v>
      </c>
      <c r="D47" s="537">
        <v>123406.39999999999</v>
      </c>
      <c r="E47" s="554">
        <v>1638528.9</v>
      </c>
    </row>
    <row r="48" spans="1:5" ht="15.95" customHeight="1" x14ac:dyDescent="0.25">
      <c r="A48" s="5" t="s">
        <v>238</v>
      </c>
      <c r="B48" s="110" t="s">
        <v>162</v>
      </c>
      <c r="C48" s="121" t="s">
        <v>242</v>
      </c>
      <c r="D48" s="537">
        <v>135075.32</v>
      </c>
      <c r="E48" s="554">
        <v>690937.49</v>
      </c>
    </row>
    <row r="49" spans="1:5" ht="15.95" customHeight="1" x14ac:dyDescent="0.25">
      <c r="A49" s="5" t="s">
        <v>238</v>
      </c>
      <c r="B49" s="110" t="s">
        <v>163</v>
      </c>
      <c r="C49" s="121" t="s">
        <v>241</v>
      </c>
      <c r="D49" s="537">
        <v>61393.95</v>
      </c>
      <c r="E49" s="554">
        <v>405563.36</v>
      </c>
    </row>
    <row r="50" spans="1:5" ht="15.95" customHeight="1" x14ac:dyDescent="0.25">
      <c r="A50" s="5" t="s">
        <v>238</v>
      </c>
      <c r="B50" s="110" t="s">
        <v>164</v>
      </c>
      <c r="C50" s="121" t="s">
        <v>239</v>
      </c>
      <c r="D50" s="537">
        <v>32739.360000000001</v>
      </c>
      <c r="E50" s="554">
        <v>1034224.44</v>
      </c>
    </row>
    <row r="51" spans="1:5" ht="15.95" customHeight="1" x14ac:dyDescent="0.25">
      <c r="A51" s="6" t="s">
        <v>238</v>
      </c>
      <c r="B51" s="111" t="s">
        <v>165</v>
      </c>
      <c r="C51" s="122" t="s">
        <v>240</v>
      </c>
      <c r="D51" s="538">
        <v>0</v>
      </c>
      <c r="E51" s="555">
        <v>0</v>
      </c>
    </row>
    <row r="52" spans="1:5" ht="15.95" customHeight="1" x14ac:dyDescent="0.25">
      <c r="A52" s="5" t="s">
        <v>244</v>
      </c>
      <c r="B52" s="110" t="s">
        <v>166</v>
      </c>
      <c r="C52" s="121" t="s">
        <v>167</v>
      </c>
      <c r="D52" s="537">
        <v>0</v>
      </c>
      <c r="E52" s="554">
        <v>0</v>
      </c>
    </row>
    <row r="53" spans="1:5" ht="15.95" customHeight="1" x14ac:dyDescent="0.25">
      <c r="A53" s="6" t="s">
        <v>244</v>
      </c>
      <c r="B53" s="111" t="s">
        <v>168</v>
      </c>
      <c r="C53" s="122" t="s">
        <v>169</v>
      </c>
      <c r="D53" s="538">
        <v>0</v>
      </c>
      <c r="E53" s="555">
        <v>-0.04</v>
      </c>
    </row>
    <row r="54" spans="1:5" ht="15.95" customHeight="1" x14ac:dyDescent="0.25">
      <c r="A54" s="5" t="s">
        <v>251</v>
      </c>
      <c r="B54" s="110" t="s">
        <v>170</v>
      </c>
      <c r="C54" s="121" t="s">
        <v>383</v>
      </c>
      <c r="D54" s="537">
        <v>649203.05000000005</v>
      </c>
      <c r="E54" s="554">
        <v>13590712.6</v>
      </c>
    </row>
    <row r="55" spans="1:5" ht="15.95" customHeight="1" x14ac:dyDescent="0.25">
      <c r="A55" s="5" t="s">
        <v>251</v>
      </c>
      <c r="B55" s="110" t="s">
        <v>171</v>
      </c>
      <c r="C55" s="121" t="s">
        <v>245</v>
      </c>
      <c r="D55" s="537">
        <v>729104.4</v>
      </c>
      <c r="E55" s="554">
        <v>7646262.7800000003</v>
      </c>
    </row>
    <row r="56" spans="1:5" ht="15.95" customHeight="1" x14ac:dyDescent="0.25">
      <c r="A56" s="5" t="s">
        <v>251</v>
      </c>
      <c r="B56" s="110" t="s">
        <v>172</v>
      </c>
      <c r="C56" s="121" t="s">
        <v>246</v>
      </c>
      <c r="D56" s="537">
        <v>305560.98</v>
      </c>
      <c r="E56" s="554">
        <v>6304253.9299999997</v>
      </c>
    </row>
    <row r="57" spans="1:5" ht="15.95" customHeight="1" x14ac:dyDescent="0.25">
      <c r="A57" s="5" t="s">
        <v>251</v>
      </c>
      <c r="B57" s="110" t="s">
        <v>173</v>
      </c>
      <c r="C57" s="121" t="s">
        <v>247</v>
      </c>
      <c r="D57" s="537">
        <v>0</v>
      </c>
      <c r="E57" s="554">
        <v>0</v>
      </c>
    </row>
    <row r="58" spans="1:5" ht="15.95" customHeight="1" x14ac:dyDescent="0.25">
      <c r="A58" s="8" t="s">
        <v>251</v>
      </c>
      <c r="B58" s="113" t="s">
        <v>174</v>
      </c>
      <c r="C58" s="124" t="s">
        <v>384</v>
      </c>
      <c r="D58" s="540">
        <v>913280</v>
      </c>
      <c r="E58" s="557">
        <v>27008278.030000001</v>
      </c>
    </row>
    <row r="59" spans="1:5" ht="15.95" customHeight="1" x14ac:dyDescent="0.25">
      <c r="A59" s="5" t="s">
        <v>251</v>
      </c>
      <c r="B59" s="110" t="s">
        <v>175</v>
      </c>
      <c r="C59" s="121" t="s">
        <v>248</v>
      </c>
      <c r="D59" s="537">
        <v>412437.83</v>
      </c>
      <c r="E59" s="554">
        <v>19677555.449999999</v>
      </c>
    </row>
    <row r="60" spans="1:5" ht="15.95" customHeight="1" x14ac:dyDescent="0.25">
      <c r="A60" s="5" t="s">
        <v>251</v>
      </c>
      <c r="B60" s="110" t="s">
        <v>176</v>
      </c>
      <c r="C60" s="121" t="s">
        <v>249</v>
      </c>
      <c r="D60" s="537">
        <v>620845.43999999994</v>
      </c>
      <c r="E60" s="554">
        <v>18681085.600000001</v>
      </c>
    </row>
    <row r="61" spans="1:5" ht="15.95" customHeight="1" x14ac:dyDescent="0.25">
      <c r="A61" s="7" t="s">
        <v>251</v>
      </c>
      <c r="B61" s="112" t="s">
        <v>177</v>
      </c>
      <c r="C61" s="123" t="s">
        <v>250</v>
      </c>
      <c r="D61" s="539">
        <v>0</v>
      </c>
      <c r="E61" s="556">
        <v>0</v>
      </c>
    </row>
    <row r="62" spans="1:5" ht="15.95" customHeight="1" x14ac:dyDescent="0.25">
      <c r="A62" s="126" t="s">
        <v>251</v>
      </c>
      <c r="B62" s="127" t="s">
        <v>178</v>
      </c>
      <c r="C62" s="128" t="s">
        <v>179</v>
      </c>
      <c r="D62" s="541">
        <v>212241.48</v>
      </c>
      <c r="E62" s="558">
        <v>4543354.38</v>
      </c>
    </row>
    <row r="63" spans="1:5" ht="15.95" customHeight="1" thickBot="1" x14ac:dyDescent="0.3">
      <c r="A63" s="9" t="s">
        <v>258</v>
      </c>
      <c r="B63" s="114" t="s">
        <v>313</v>
      </c>
      <c r="C63" s="125" t="s">
        <v>259</v>
      </c>
      <c r="D63" s="542">
        <v>0</v>
      </c>
      <c r="E63" s="559">
        <v>0</v>
      </c>
    </row>
    <row r="64" spans="1:5" x14ac:dyDescent="0.25">
      <c r="A64" s="115"/>
      <c r="B64" s="115"/>
      <c r="C64" s="115"/>
      <c r="D64" s="115"/>
      <c r="E64" s="560"/>
    </row>
    <row r="65" spans="1:5" ht="15.75" thickBot="1" x14ac:dyDescent="0.3">
      <c r="A65" s="116" t="s">
        <v>286</v>
      </c>
      <c r="B65" s="116"/>
      <c r="C65" s="117"/>
      <c r="D65" s="116"/>
      <c r="E65" s="560"/>
    </row>
    <row r="66" spans="1:5" ht="15.95" customHeight="1" x14ac:dyDescent="0.25">
      <c r="A66" s="130" t="s">
        <v>227</v>
      </c>
      <c r="B66" s="131" t="s">
        <v>285</v>
      </c>
      <c r="C66" s="132" t="s">
        <v>385</v>
      </c>
      <c r="D66" s="543">
        <v>45.190072540000003</v>
      </c>
      <c r="E66" s="561">
        <v>0</v>
      </c>
    </row>
    <row r="67" spans="1:5" ht="15.95" customHeight="1" x14ac:dyDescent="0.25">
      <c r="A67" s="133" t="s">
        <v>227</v>
      </c>
      <c r="B67" s="134" t="s">
        <v>284</v>
      </c>
      <c r="C67" s="135" t="s">
        <v>386</v>
      </c>
      <c r="D67" s="544">
        <v>1.99594395</v>
      </c>
      <c r="E67" s="561">
        <v>0</v>
      </c>
    </row>
    <row r="68" spans="1:5" ht="15.95" customHeight="1" x14ac:dyDescent="0.25">
      <c r="A68" s="133" t="s">
        <v>227</v>
      </c>
      <c r="B68" s="134" t="s">
        <v>283</v>
      </c>
      <c r="C68" s="135" t="s">
        <v>387</v>
      </c>
      <c r="D68" s="545">
        <v>21.7</v>
      </c>
      <c r="E68" s="562">
        <v>0</v>
      </c>
    </row>
    <row r="69" spans="1:5" ht="15.95" customHeight="1" thickBot="1" x14ac:dyDescent="0.3">
      <c r="A69" s="133" t="s">
        <v>227</v>
      </c>
      <c r="B69" s="134" t="s">
        <v>283</v>
      </c>
      <c r="C69" s="135" t="s">
        <v>388</v>
      </c>
      <c r="D69" s="545">
        <f>100-D66-D67-D68</f>
        <v>31.113983510000001</v>
      </c>
      <c r="E69" s="561"/>
    </row>
    <row r="70" spans="1:5" ht="15.95" customHeight="1" thickBot="1" x14ac:dyDescent="0.3">
      <c r="A70" s="136" t="s">
        <v>227</v>
      </c>
      <c r="B70" s="137" t="s">
        <v>252</v>
      </c>
      <c r="C70" s="138" t="s">
        <v>287</v>
      </c>
      <c r="D70" s="546">
        <v>0</v>
      </c>
      <c r="E70" s="547">
        <f>$D$70*MONTH("1. "&amp;$C$3)</f>
        <v>0</v>
      </c>
    </row>
  </sheetData>
  <sheetProtection algorithmName="SHA-384" hashValue="3BgUH+NWakg28RLTaR/Ac3Vf9Cs0M1sTxbfBcocoTy2/M3kEyDGg1xQ11K5MhER6" saltValue="XwK5W0a8jKvMeaRAFLd+eA==" spinCount="100000" sheet="1" objects="1" scenarios="1"/>
  <phoneticPr fontId="20" type="noConversion"/>
  <pageMargins left="0.59055118110236227" right="0.59055118110236227" top="0.59055118110236227" bottom="0.59055118110236227" header="0.31496062992125984" footer="0.31496062992125984"/>
  <pageSetup paperSize="9" scale="70" orientation="landscape" r:id="rId1"/>
  <rowBreaks count="1" manualBreakCount="1">
    <brk id="38" max="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>
    <pageSetUpPr fitToPage="1"/>
  </sheetPr>
  <dimension ref="A1:G49"/>
  <sheetViews>
    <sheetView showGridLines="0" view="pageBreakPreview" zoomScaleNormal="100" zoomScaleSheetLayoutView="10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E7" sqref="E7:F49"/>
    </sheetView>
  </sheetViews>
  <sheetFormatPr baseColWidth="10" defaultColWidth="11.5703125" defaultRowHeight="14.25" x14ac:dyDescent="0.2"/>
  <cols>
    <col min="1" max="1" width="9.7109375" style="552" customWidth="1" collapsed="1"/>
    <col min="2" max="2" width="8.7109375" style="552" customWidth="1" collapsed="1"/>
    <col min="3" max="3" width="55.7109375" style="552" customWidth="1" collapsed="1"/>
    <col min="4" max="6" width="15.7109375" style="552" customWidth="1" collapsed="1"/>
    <col min="7" max="7" width="60.7109375" style="552" customWidth="1" collapsed="1"/>
    <col min="8" max="8" width="6.5703125" style="552" customWidth="1" collapsed="1"/>
    <col min="9" max="16384" width="11.5703125" style="552" collapsed="1"/>
  </cols>
  <sheetData>
    <row r="1" spans="1:7" ht="22.5" customHeight="1" x14ac:dyDescent="0.2">
      <c r="A1" s="563" t="s">
        <v>317</v>
      </c>
      <c r="F1" s="448">
        <v>45231</v>
      </c>
    </row>
    <row r="2" spans="1:7" ht="15" x14ac:dyDescent="0.25">
      <c r="A2" s="564"/>
      <c r="B2" s="565" t="s">
        <v>185</v>
      </c>
      <c r="C2" s="566" t="str">
        <f>'Werteliste-BIENE'!$C$2</f>
        <v>Berlin</v>
      </c>
      <c r="G2" s="567"/>
    </row>
    <row r="3" spans="1:7" ht="15" x14ac:dyDescent="0.25">
      <c r="A3" s="568"/>
      <c r="B3" s="569" t="s">
        <v>186</v>
      </c>
      <c r="C3" s="570" t="str">
        <f>'Werteliste-BIENE'!$C$3</f>
        <v>Oktober</v>
      </c>
      <c r="G3" s="571" t="s">
        <v>389</v>
      </c>
    </row>
    <row r="4" spans="1:7" ht="15" x14ac:dyDescent="0.25">
      <c r="A4" s="572"/>
      <c r="B4" s="573" t="s">
        <v>187</v>
      </c>
      <c r="C4" s="574" t="str">
        <f>'Werteliste-BIENE'!$C$4</f>
        <v>2023</v>
      </c>
      <c r="G4" s="567"/>
    </row>
    <row r="5" spans="1:7" ht="15" thickBot="1" x14ac:dyDescent="0.25">
      <c r="A5" s="549"/>
      <c r="B5" s="549"/>
      <c r="C5" s="575"/>
      <c r="D5" s="576"/>
      <c r="E5" s="549"/>
      <c r="F5" s="549"/>
      <c r="G5" s="577"/>
    </row>
    <row r="6" spans="1:7" ht="30.75" thickBot="1" x14ac:dyDescent="0.25">
      <c r="A6" s="578"/>
      <c r="B6" s="553" t="s">
        <v>7</v>
      </c>
      <c r="C6" s="553" t="s">
        <v>200</v>
      </c>
      <c r="D6" s="579" t="s">
        <v>260</v>
      </c>
      <c r="E6" s="580" t="s">
        <v>201</v>
      </c>
      <c r="F6" s="581" t="s">
        <v>202</v>
      </c>
      <c r="G6" s="553" t="s">
        <v>222</v>
      </c>
    </row>
    <row r="7" spans="1:7" ht="17.45" customHeight="1" x14ac:dyDescent="0.2">
      <c r="A7" s="582" t="s">
        <v>216</v>
      </c>
      <c r="B7" s="583" t="s">
        <v>17</v>
      </c>
      <c r="C7" s="584" t="s">
        <v>322</v>
      </c>
      <c r="D7" s="527"/>
      <c r="E7" s="165"/>
      <c r="F7" s="166"/>
      <c r="G7" s="585" t="s">
        <v>296</v>
      </c>
    </row>
    <row r="8" spans="1:7" ht="17.45" customHeight="1" x14ac:dyDescent="0.2">
      <c r="A8" s="582" t="s">
        <v>216</v>
      </c>
      <c r="B8" s="583" t="s">
        <v>21</v>
      </c>
      <c r="C8" s="584" t="s">
        <v>329</v>
      </c>
      <c r="D8" s="527"/>
      <c r="E8" s="165"/>
      <c r="F8" s="166"/>
      <c r="G8" s="585" t="s">
        <v>328</v>
      </c>
    </row>
    <row r="9" spans="1:7" ht="17.45" customHeight="1" x14ac:dyDescent="0.2">
      <c r="A9" s="582" t="s">
        <v>216</v>
      </c>
      <c r="B9" s="583" t="s">
        <v>23</v>
      </c>
      <c r="C9" s="584" t="s">
        <v>205</v>
      </c>
      <c r="D9" s="527"/>
      <c r="E9" s="165">
        <v>-81526829.209999993</v>
      </c>
      <c r="F9" s="166">
        <v>-713346994.07999992</v>
      </c>
      <c r="G9" s="585" t="s">
        <v>331</v>
      </c>
    </row>
    <row r="10" spans="1:7" ht="17.45" customHeight="1" x14ac:dyDescent="0.2">
      <c r="A10" s="582" t="s">
        <v>216</v>
      </c>
      <c r="B10" s="583" t="s">
        <v>25</v>
      </c>
      <c r="C10" s="584" t="s">
        <v>206</v>
      </c>
      <c r="D10" s="527"/>
      <c r="E10" s="165">
        <v>0</v>
      </c>
      <c r="F10" s="166">
        <v>-23672530.279999997</v>
      </c>
      <c r="G10" s="585" t="s">
        <v>331</v>
      </c>
    </row>
    <row r="11" spans="1:7" ht="17.45" customHeight="1" x14ac:dyDescent="0.2">
      <c r="A11" s="582" t="s">
        <v>216</v>
      </c>
      <c r="B11" s="583" t="s">
        <v>26</v>
      </c>
      <c r="C11" s="584" t="s">
        <v>207</v>
      </c>
      <c r="D11" s="527"/>
      <c r="E11" s="165">
        <v>506346.27</v>
      </c>
      <c r="F11" s="166">
        <v>5160181.93</v>
      </c>
      <c r="G11" s="585" t="s">
        <v>332</v>
      </c>
    </row>
    <row r="12" spans="1:7" ht="17.45" customHeight="1" x14ac:dyDescent="0.2">
      <c r="A12" s="582" t="s">
        <v>216</v>
      </c>
      <c r="B12" s="583" t="s">
        <v>261</v>
      </c>
      <c r="C12" s="584" t="s">
        <v>214</v>
      </c>
      <c r="D12" s="527"/>
      <c r="E12" s="165"/>
      <c r="F12" s="166"/>
      <c r="G12" s="585" t="s">
        <v>332</v>
      </c>
    </row>
    <row r="13" spans="1:7" ht="17.45" customHeight="1" x14ac:dyDescent="0.2">
      <c r="A13" s="586" t="s">
        <v>216</v>
      </c>
      <c r="B13" s="587" t="s">
        <v>30</v>
      </c>
      <c r="C13" s="588" t="s">
        <v>208</v>
      </c>
      <c r="D13" s="528"/>
      <c r="E13" s="167">
        <v>-83340075.370000005</v>
      </c>
      <c r="F13" s="168">
        <v>-523494922.84775001</v>
      </c>
      <c r="G13" s="589" t="s">
        <v>334</v>
      </c>
    </row>
    <row r="14" spans="1:7" ht="17.45" customHeight="1" x14ac:dyDescent="0.2">
      <c r="A14" s="582" t="s">
        <v>217</v>
      </c>
      <c r="B14" s="583" t="s">
        <v>46</v>
      </c>
      <c r="C14" s="584" t="s">
        <v>344</v>
      </c>
      <c r="D14" s="527"/>
      <c r="E14" s="165">
        <v>243936.5</v>
      </c>
      <c r="F14" s="166">
        <v>1736771.7200000002</v>
      </c>
      <c r="G14" s="585" t="s">
        <v>333</v>
      </c>
    </row>
    <row r="15" spans="1:7" ht="17.45" customHeight="1" x14ac:dyDescent="0.2">
      <c r="A15" s="582" t="s">
        <v>217</v>
      </c>
      <c r="B15" s="583" t="s">
        <v>47</v>
      </c>
      <c r="C15" s="584" t="s">
        <v>214</v>
      </c>
      <c r="D15" s="527"/>
      <c r="E15" s="165">
        <v>0</v>
      </c>
      <c r="F15" s="166">
        <v>283475.78999999998</v>
      </c>
      <c r="G15" s="585" t="s">
        <v>333</v>
      </c>
    </row>
    <row r="16" spans="1:7" ht="17.45" customHeight="1" x14ac:dyDescent="0.2">
      <c r="A16" s="582" t="s">
        <v>217</v>
      </c>
      <c r="B16" s="583" t="s">
        <v>50</v>
      </c>
      <c r="C16" s="584" t="s">
        <v>370</v>
      </c>
      <c r="D16" s="527"/>
      <c r="E16" s="165">
        <v>0</v>
      </c>
      <c r="F16" s="166">
        <v>0</v>
      </c>
      <c r="G16" s="585" t="s">
        <v>332</v>
      </c>
    </row>
    <row r="17" spans="1:7" ht="17.45" customHeight="1" x14ac:dyDescent="0.2">
      <c r="A17" s="586" t="s">
        <v>217</v>
      </c>
      <c r="B17" s="587" t="s">
        <v>51</v>
      </c>
      <c r="C17" s="588" t="s">
        <v>215</v>
      </c>
      <c r="D17" s="528"/>
      <c r="E17" s="167">
        <v>0</v>
      </c>
      <c r="F17" s="168">
        <v>0</v>
      </c>
      <c r="G17" s="589" t="s">
        <v>331</v>
      </c>
    </row>
    <row r="18" spans="1:7" ht="17.45" customHeight="1" x14ac:dyDescent="0.2">
      <c r="A18" s="582" t="s">
        <v>218</v>
      </c>
      <c r="B18" s="583" t="s">
        <v>60</v>
      </c>
      <c r="C18" s="584" t="s">
        <v>378</v>
      </c>
      <c r="D18" s="527"/>
      <c r="E18" s="165">
        <v>241851.31</v>
      </c>
      <c r="F18" s="166">
        <v>26460463.790000003</v>
      </c>
      <c r="G18" s="585" t="s">
        <v>332</v>
      </c>
    </row>
    <row r="19" spans="1:7" ht="17.45" customHeight="1" x14ac:dyDescent="0.2">
      <c r="A19" s="586" t="s">
        <v>218</v>
      </c>
      <c r="B19" s="587" t="s">
        <v>61</v>
      </c>
      <c r="C19" s="588" t="s">
        <v>221</v>
      </c>
      <c r="D19" s="528"/>
      <c r="E19" s="167">
        <v>-510875.54</v>
      </c>
      <c r="F19" s="168">
        <v>-10084541.1</v>
      </c>
      <c r="G19" s="589" t="s">
        <v>331</v>
      </c>
    </row>
    <row r="20" spans="1:7" ht="17.45" customHeight="1" x14ac:dyDescent="0.2">
      <c r="A20" s="586" t="s">
        <v>219</v>
      </c>
      <c r="B20" s="587" t="s">
        <v>70</v>
      </c>
      <c r="C20" s="588" t="s">
        <v>223</v>
      </c>
      <c r="D20" s="528"/>
      <c r="E20" s="167">
        <v>12210361.456999302</v>
      </c>
      <c r="F20" s="168">
        <v>46403805.126429178</v>
      </c>
      <c r="G20" s="589" t="s">
        <v>334</v>
      </c>
    </row>
    <row r="21" spans="1:7" ht="17.45" customHeight="1" x14ac:dyDescent="0.2">
      <c r="A21" s="582" t="s">
        <v>220</v>
      </c>
      <c r="B21" s="583" t="s">
        <v>82</v>
      </c>
      <c r="C21" s="584" t="s">
        <v>370</v>
      </c>
      <c r="D21" s="527"/>
      <c r="E21" s="165">
        <v>0</v>
      </c>
      <c r="F21" s="166">
        <v>0</v>
      </c>
      <c r="G21" s="585" t="s">
        <v>332</v>
      </c>
    </row>
    <row r="22" spans="1:7" ht="17.45" customHeight="1" x14ac:dyDescent="0.2">
      <c r="A22" s="582" t="s">
        <v>220</v>
      </c>
      <c r="B22" s="583" t="s">
        <v>83</v>
      </c>
      <c r="C22" s="584" t="s">
        <v>226</v>
      </c>
      <c r="D22" s="527"/>
      <c r="E22" s="165">
        <v>0</v>
      </c>
      <c r="F22" s="166">
        <v>0</v>
      </c>
      <c r="G22" s="585" t="s">
        <v>331</v>
      </c>
    </row>
    <row r="23" spans="1:7" ht="17.45" customHeight="1" x14ac:dyDescent="0.2">
      <c r="A23" s="586" t="s">
        <v>220</v>
      </c>
      <c r="B23" s="587" t="s">
        <v>87</v>
      </c>
      <c r="C23" s="588" t="s">
        <v>229</v>
      </c>
      <c r="D23" s="528"/>
      <c r="E23" s="167">
        <v>1978331</v>
      </c>
      <c r="F23" s="168">
        <v>-43664534</v>
      </c>
      <c r="G23" s="589" t="s">
        <v>334</v>
      </c>
    </row>
    <row r="24" spans="1:7" ht="28.5" customHeight="1" x14ac:dyDescent="0.2">
      <c r="A24" s="590" t="s">
        <v>227</v>
      </c>
      <c r="B24" s="591" t="s">
        <v>253</v>
      </c>
      <c r="C24" s="592" t="s">
        <v>290</v>
      </c>
      <c r="D24" s="530"/>
      <c r="E24" s="169">
        <v>0</v>
      </c>
      <c r="F24" s="170">
        <v>-219905796.24000001</v>
      </c>
      <c r="G24" s="593" t="s">
        <v>292</v>
      </c>
    </row>
    <row r="25" spans="1:7" ht="17.45" customHeight="1" x14ac:dyDescent="0.2">
      <c r="A25" s="582" t="s">
        <v>227</v>
      </c>
      <c r="B25" s="583" t="s">
        <v>254</v>
      </c>
      <c r="C25" s="584" t="s">
        <v>350</v>
      </c>
      <c r="D25" s="527"/>
      <c r="E25" s="165">
        <v>43817259.495485455</v>
      </c>
      <c r="F25" s="166">
        <v>319205178.85214925</v>
      </c>
      <c r="G25" s="594" t="s">
        <v>335</v>
      </c>
    </row>
    <row r="26" spans="1:7" ht="17.45" customHeight="1" x14ac:dyDescent="0.2">
      <c r="A26" s="582" t="s">
        <v>227</v>
      </c>
      <c r="B26" s="583" t="s">
        <v>288</v>
      </c>
      <c r="C26" s="584" t="s">
        <v>293</v>
      </c>
      <c r="D26" s="527"/>
      <c r="E26" s="165">
        <v>111167425.25966184</v>
      </c>
      <c r="F26" s="166">
        <v>1322921580.0836985</v>
      </c>
      <c r="G26" s="594" t="s">
        <v>294</v>
      </c>
    </row>
    <row r="27" spans="1:7" ht="17.45" customHeight="1" x14ac:dyDescent="0.2">
      <c r="A27" s="582" t="s">
        <v>227</v>
      </c>
      <c r="B27" s="583" t="s">
        <v>255</v>
      </c>
      <c r="C27" s="584" t="s">
        <v>351</v>
      </c>
      <c r="D27" s="527"/>
      <c r="E27" s="165">
        <v>7948037.1999999993</v>
      </c>
      <c r="F27" s="166">
        <v>79480372.000000015</v>
      </c>
      <c r="G27" s="594" t="s">
        <v>335</v>
      </c>
    </row>
    <row r="28" spans="1:7" ht="17.45" customHeight="1" x14ac:dyDescent="0.2">
      <c r="A28" s="586" t="s">
        <v>227</v>
      </c>
      <c r="B28" s="587" t="s">
        <v>289</v>
      </c>
      <c r="C28" s="588" t="s">
        <v>291</v>
      </c>
      <c r="D28" s="528"/>
      <c r="E28" s="167">
        <v>102401.32916831225</v>
      </c>
      <c r="F28" s="168">
        <v>28456084.465091802</v>
      </c>
      <c r="G28" s="595" t="s">
        <v>295</v>
      </c>
    </row>
    <row r="29" spans="1:7" ht="17.45" customHeight="1" x14ac:dyDescent="0.2">
      <c r="A29" s="582" t="s">
        <v>230</v>
      </c>
      <c r="B29" s="583" t="s">
        <v>269</v>
      </c>
      <c r="C29" s="584" t="s">
        <v>320</v>
      </c>
      <c r="D29" s="527"/>
      <c r="E29" s="165">
        <v>0</v>
      </c>
      <c r="F29" s="166">
        <v>139256892.66</v>
      </c>
      <c r="G29" s="594" t="s">
        <v>305</v>
      </c>
    </row>
    <row r="30" spans="1:7" ht="17.45" customHeight="1" x14ac:dyDescent="0.2">
      <c r="A30" s="582" t="s">
        <v>230</v>
      </c>
      <c r="B30" s="583" t="s">
        <v>302</v>
      </c>
      <c r="C30" s="584" t="s">
        <v>231</v>
      </c>
      <c r="D30" s="527"/>
      <c r="E30" s="165">
        <v>0</v>
      </c>
      <c r="F30" s="166">
        <v>57692141.240000002</v>
      </c>
      <c r="G30" s="594" t="s">
        <v>305</v>
      </c>
    </row>
    <row r="31" spans="1:7" ht="17.45" customHeight="1" x14ac:dyDescent="0.2">
      <c r="A31" s="586" t="s">
        <v>230</v>
      </c>
      <c r="B31" s="587" t="s">
        <v>303</v>
      </c>
      <c r="C31" s="588" t="s">
        <v>232</v>
      </c>
      <c r="D31" s="528"/>
      <c r="E31" s="167">
        <v>0</v>
      </c>
      <c r="F31" s="168">
        <v>81564751.420000002</v>
      </c>
      <c r="G31" s="595" t="s">
        <v>305</v>
      </c>
    </row>
    <row r="32" spans="1:7" ht="17.45" customHeight="1" x14ac:dyDescent="0.2">
      <c r="A32" s="582" t="s">
        <v>230</v>
      </c>
      <c r="B32" s="583" t="s">
        <v>182</v>
      </c>
      <c r="C32" s="584" t="s">
        <v>193</v>
      </c>
      <c r="D32" s="527"/>
      <c r="E32" s="165"/>
      <c r="F32" s="166"/>
      <c r="G32" s="594" t="s">
        <v>305</v>
      </c>
    </row>
    <row r="33" spans="1:7" ht="17.45" customHeight="1" x14ac:dyDescent="0.2">
      <c r="A33" s="586" t="s">
        <v>230</v>
      </c>
      <c r="B33" s="587" t="s">
        <v>183</v>
      </c>
      <c r="C33" s="588" t="s">
        <v>194</v>
      </c>
      <c r="D33" s="528"/>
      <c r="E33" s="167"/>
      <c r="F33" s="168"/>
      <c r="G33" s="595" t="s">
        <v>305</v>
      </c>
    </row>
    <row r="34" spans="1:7" ht="17.45" customHeight="1" x14ac:dyDescent="0.2">
      <c r="A34" s="582" t="s">
        <v>326</v>
      </c>
      <c r="B34" s="583" t="s">
        <v>110</v>
      </c>
      <c r="C34" s="584" t="s">
        <v>327</v>
      </c>
      <c r="D34" s="527"/>
      <c r="E34" s="165"/>
      <c r="F34" s="166"/>
      <c r="G34" s="594" t="s">
        <v>305</v>
      </c>
    </row>
    <row r="35" spans="1:7" s="596" customFormat="1" ht="17.45" customHeight="1" x14ac:dyDescent="0.2">
      <c r="A35" s="582" t="s">
        <v>270</v>
      </c>
      <c r="B35" s="583" t="s">
        <v>113</v>
      </c>
      <c r="C35" s="584" t="s">
        <v>323</v>
      </c>
      <c r="D35" s="527"/>
      <c r="E35" s="165"/>
      <c r="F35" s="166"/>
      <c r="G35" s="594" t="s">
        <v>300</v>
      </c>
    </row>
    <row r="36" spans="1:7" s="596" customFormat="1" ht="17.45" customHeight="1" x14ac:dyDescent="0.2">
      <c r="A36" s="582" t="s">
        <v>271</v>
      </c>
      <c r="B36" s="583" t="s">
        <v>375</v>
      </c>
      <c r="C36" s="584" t="s">
        <v>324</v>
      </c>
      <c r="D36" s="527"/>
      <c r="E36" s="165">
        <v>137184.43</v>
      </c>
      <c r="F36" s="166">
        <v>1567726.0899999999</v>
      </c>
      <c r="G36" s="594" t="s">
        <v>299</v>
      </c>
    </row>
    <row r="37" spans="1:7" s="596" customFormat="1" ht="17.45" customHeight="1" x14ac:dyDescent="0.2">
      <c r="A37" s="582" t="s">
        <v>271</v>
      </c>
      <c r="B37" s="583" t="s">
        <v>373</v>
      </c>
      <c r="C37" s="584" t="s">
        <v>399</v>
      </c>
      <c r="D37" s="527"/>
      <c r="E37" s="165"/>
      <c r="F37" s="166"/>
      <c r="G37" s="594" t="s">
        <v>395</v>
      </c>
    </row>
    <row r="38" spans="1:7" s="596" customFormat="1" ht="16.899999999999999" customHeight="1" x14ac:dyDescent="0.2">
      <c r="A38" s="582" t="s">
        <v>271</v>
      </c>
      <c r="B38" s="583" t="s">
        <v>394</v>
      </c>
      <c r="C38" s="584" t="s">
        <v>374</v>
      </c>
      <c r="D38" s="527"/>
      <c r="E38" s="165">
        <v>0</v>
      </c>
      <c r="F38" s="166">
        <v>232352.86</v>
      </c>
      <c r="G38" s="594" t="s">
        <v>336</v>
      </c>
    </row>
    <row r="39" spans="1:7" s="596" customFormat="1" ht="17.45" customHeight="1" x14ac:dyDescent="0.2">
      <c r="A39" s="582" t="s">
        <v>233</v>
      </c>
      <c r="B39" s="583" t="s">
        <v>127</v>
      </c>
      <c r="C39" s="584" t="s">
        <v>353</v>
      </c>
      <c r="D39" s="527"/>
      <c r="E39" s="165">
        <v>0</v>
      </c>
      <c r="F39" s="166">
        <v>14706899.379999999</v>
      </c>
      <c r="G39" s="594" t="s">
        <v>336</v>
      </c>
    </row>
    <row r="40" spans="1:7" s="596" customFormat="1" ht="17.45" customHeight="1" x14ac:dyDescent="0.2">
      <c r="A40" s="582" t="s">
        <v>233</v>
      </c>
      <c r="B40" s="583" t="s">
        <v>357</v>
      </c>
      <c r="C40" s="584" t="s">
        <v>358</v>
      </c>
      <c r="D40" s="527"/>
      <c r="E40" s="165">
        <v>0</v>
      </c>
      <c r="F40" s="166">
        <v>1083372.3899999999</v>
      </c>
      <c r="G40" s="594" t="s">
        <v>336</v>
      </c>
    </row>
    <row r="41" spans="1:7" s="596" customFormat="1" ht="17.45" customHeight="1" x14ac:dyDescent="0.2">
      <c r="A41" s="582" t="s">
        <v>233</v>
      </c>
      <c r="B41" s="583" t="s">
        <v>363</v>
      </c>
      <c r="C41" s="584" t="s">
        <v>364</v>
      </c>
      <c r="D41" s="527"/>
      <c r="E41" s="165">
        <v>0</v>
      </c>
      <c r="F41" s="166">
        <v>2466311.64</v>
      </c>
      <c r="G41" s="594" t="s">
        <v>336</v>
      </c>
    </row>
    <row r="42" spans="1:7" ht="17.45" customHeight="1" x14ac:dyDescent="0.2">
      <c r="A42" s="582" t="s">
        <v>233</v>
      </c>
      <c r="B42" s="597" t="s">
        <v>195</v>
      </c>
      <c r="C42" s="584" t="s">
        <v>235</v>
      </c>
      <c r="D42" s="527"/>
      <c r="E42" s="165">
        <v>1286844.9299999997</v>
      </c>
      <c r="F42" s="166">
        <v>19562486.699999999</v>
      </c>
      <c r="G42" s="585" t="s">
        <v>337</v>
      </c>
    </row>
    <row r="43" spans="1:7" ht="17.45" customHeight="1" x14ac:dyDescent="0.2">
      <c r="A43" s="582" t="s">
        <v>233</v>
      </c>
      <c r="B43" s="583" t="s">
        <v>196</v>
      </c>
      <c r="C43" s="584" t="s">
        <v>236</v>
      </c>
      <c r="D43" s="527"/>
      <c r="E43" s="165">
        <v>0</v>
      </c>
      <c r="F43" s="166">
        <v>359761.99</v>
      </c>
      <c r="G43" s="585" t="s">
        <v>337</v>
      </c>
    </row>
    <row r="44" spans="1:7" ht="17.45" customHeight="1" x14ac:dyDescent="0.2">
      <c r="A44" s="582" t="s">
        <v>233</v>
      </c>
      <c r="B44" s="597" t="s">
        <v>131</v>
      </c>
      <c r="C44" s="584" t="s">
        <v>132</v>
      </c>
      <c r="D44" s="527"/>
      <c r="E44" s="165">
        <v>1043362.55</v>
      </c>
      <c r="F44" s="166">
        <v>10819110.740000002</v>
      </c>
      <c r="G44" s="585" t="s">
        <v>337</v>
      </c>
    </row>
    <row r="45" spans="1:7" s="596" customFormat="1" ht="17.45" customHeight="1" x14ac:dyDescent="0.2">
      <c r="A45" s="586" t="s">
        <v>233</v>
      </c>
      <c r="B45" s="598" t="s">
        <v>392</v>
      </c>
      <c r="C45" s="588" t="s">
        <v>391</v>
      </c>
      <c r="D45" s="528"/>
      <c r="E45" s="167"/>
      <c r="F45" s="168"/>
      <c r="G45" s="589" t="s">
        <v>337</v>
      </c>
    </row>
    <row r="46" spans="1:7" ht="17.45" customHeight="1" x14ac:dyDescent="0.2">
      <c r="A46" s="582" t="s">
        <v>379</v>
      </c>
      <c r="B46" s="583" t="s">
        <v>150</v>
      </c>
      <c r="C46" s="584" t="s">
        <v>325</v>
      </c>
      <c r="D46" s="527"/>
      <c r="E46" s="165"/>
      <c r="F46" s="166"/>
      <c r="G46" s="594" t="s">
        <v>301</v>
      </c>
    </row>
    <row r="47" spans="1:7" ht="17.45" customHeight="1" x14ac:dyDescent="0.2">
      <c r="A47" s="582" t="s">
        <v>379</v>
      </c>
      <c r="B47" s="583" t="s">
        <v>153</v>
      </c>
      <c r="C47" s="584" t="s">
        <v>154</v>
      </c>
      <c r="D47" s="527"/>
      <c r="E47" s="165"/>
      <c r="F47" s="166"/>
      <c r="G47" s="585" t="s">
        <v>337</v>
      </c>
    </row>
    <row r="48" spans="1:7" ht="17.45" customHeight="1" x14ac:dyDescent="0.2">
      <c r="A48" s="582" t="s">
        <v>379</v>
      </c>
      <c r="B48" s="583" t="s">
        <v>156</v>
      </c>
      <c r="C48" s="584" t="s">
        <v>157</v>
      </c>
      <c r="D48" s="527"/>
      <c r="E48" s="165"/>
      <c r="F48" s="166"/>
      <c r="G48" s="594" t="s">
        <v>305</v>
      </c>
    </row>
    <row r="49" spans="1:7" ht="17.45" customHeight="1" thickBot="1" x14ac:dyDescent="0.25">
      <c r="A49" s="599" t="s">
        <v>258</v>
      </c>
      <c r="B49" s="600" t="s">
        <v>268</v>
      </c>
      <c r="C49" s="601" t="str">
        <f>IF($C$2="Bayern","BY - Bereinigung um Kreiszuschlag GrESt",IF($C$2="Niedersachsen","NI - Gewerbesteuer Offshore",IF($C$2="Mecklenburg-Vorpommern","MV - Gewerbesteuer Offshore und sonstige Korrekturen","keine Korrekturposition")))</f>
        <v>keine Korrekturposition</v>
      </c>
      <c r="D49" s="529"/>
      <c r="E49" s="171"/>
      <c r="F49" s="172"/>
      <c r="G49" s="602" t="s">
        <v>338</v>
      </c>
    </row>
  </sheetData>
  <sheetProtection algorithmName="SHA-384" hashValue="bumarlvVDR0++li7C7VCwMA9Fp8ts7GTSve6wbmKRVr0ATVPxQ2sX66OLP1yiOrf" saltValue="P0dQ3SeL5FwC0uHBh2POMQ==" spinCount="100000" sheet="1" objects="1" scenarios="1"/>
  <phoneticPr fontId="20" type="noConversion"/>
  <pageMargins left="0.59055118110236227" right="0.59055118110236227" top="0.59055118110236227" bottom="0.59055118110236227" header="0" footer="0"/>
  <pageSetup paperSize="9" scale="73" fitToHeight="0" orientation="landscape" r:id="rId1"/>
  <rowBreaks count="1" manualBreakCount="1">
    <brk id="33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6</vt:i4>
      </vt:variant>
    </vt:vector>
  </HeadingPairs>
  <TitlesOfParts>
    <vt:vector size="9" baseType="lpstr">
      <vt:lpstr>D2-Meldung</vt:lpstr>
      <vt:lpstr>Werteliste-BIENE</vt:lpstr>
      <vt:lpstr>Werteliste-manuell</vt:lpstr>
      <vt:lpstr>'D2-Meldung'!Druckbereich</vt:lpstr>
      <vt:lpstr>'Werteliste-BIENE'!Druckbereich</vt:lpstr>
      <vt:lpstr>'Werteliste-manuell'!Druckbereich</vt:lpstr>
      <vt:lpstr>'D2-Meldung'!Drucktitel</vt:lpstr>
      <vt:lpstr>'Werteliste-BIENE'!Drucktitel</vt:lpstr>
      <vt:lpstr>'Werteliste-manuell'!Drucktitel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Jürgen Wixforth</dc:creator>
  <cp:keywords>BIENE-Kassenabschluss Version: 23.1.0.1</cp:keywords>
  <cp:lastModifiedBy>Melendiz, Ferdi</cp:lastModifiedBy>
  <cp:lastPrinted>2023-11-01T11:51:34Z</cp:lastPrinted>
  <dcterms:created xsi:type="dcterms:W3CDTF">2019-08-21T09:16:07Z</dcterms:created>
  <dcterms:modified xsi:type="dcterms:W3CDTF">2023-11-21T12:17:13Z</dcterms:modified>
  <cp:contentStatus>220215</cp:contentStatus>
</cp:coreProperties>
</file>