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13_ncr:1_{C6D5E01B-3617-4C67-A14A-122CE73CC8CD}" xr6:coauthVersionLast="47" xr6:coauthVersionMax="47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3840" yWindow="3840" windowWidth="34560" windowHeight="1356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6" l="1"/>
  <c r="D70" i="6"/>
  <c r="E71" i="6"/>
  <c r="D60" i="2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H88" i="2" l="1"/>
  <c r="G88" i="2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<sst xmlns="http://schemas.openxmlformats.org/spreadsheetml/2006/main" count="720" uniqueCount="411">
  <si>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</si>
  <si>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</si>
  <si>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</si>
  <si>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</si>
  <si>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</si>
  <si>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</si>
  <si>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</si>
  <si>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</si>
  <si>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</si>
  <si>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</si>
  <si>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</si>
  <si>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</si>
  <si>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</si>
  <si>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</si>
  <si>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</si>
  <si>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</si>
  <si>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</si>
  <si>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</si>
  <si>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</si>
  <si>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</si>
  <si>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</si>
  <si>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</si>
  <si>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</si>
  <si>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</si>
  <si>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</si>
  <si>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</si>
  <si>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</si>
  <si>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</si>
  <si>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</si>
  <si>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</si>
  <si>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</si>
  <si>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</si>
  <si>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</si>
  <si>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</si>
  <si>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</si>
  <si>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</si>
  <si>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</si>
  <si>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</si>
  <si>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</si>
  <si>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</si>
  <si>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</si>
  <si>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</si>
  <si>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</si>
  <si>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</si>
  <si>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</si>
  <si>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</si>
  <si>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</si>
  <si>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</si>
  <si>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</si>
  <si>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</si>
  <si>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</si>
  <si>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</si>
  <si>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</si>
  <si>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</si>
  <si>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</si>
  <si>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</si>
  <si>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</si>
  <si>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</si>
  <si>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</si>
  <si>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</si>
  <si>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</si>
  <si>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</si>
  <si>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</si>
  <si>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</si>
  <si>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</si>
  <si>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</si>
  <si>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</si>
  <si>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</si>
  <si>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</si>
  <si>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</si>
  <si>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</si>
  <si>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</si>
  <si>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</si>
  <si>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</si>
  <si>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</si>
  <si>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</si>
  <si>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</si>
  <si>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</si>
  <si>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</si>
  <si>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</si>
  <si>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</si>
  <si>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</si>
  <si>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</si>
  <si>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</si>
  <si>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</si>
  <si>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</si>
  <si>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</si>
  <si>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</si>
  <si>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</si>
  <si>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</si>
  <si>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</si>
  <si>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</si>
  <si>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</si>
  <si>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</si>
  <si>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</si>
  <si>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</si>
  <si>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</si>
  <si>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</si>
  <si>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</si>
  <si>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</si>
  <si>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</si>
  <si>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</si>
  <si>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</si>
  <si>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</si>
  <si>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</si>
  <si>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</si>
  <si>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</si>
  <si>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</si>
  <si>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</si>
  <si>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</si>
  <si>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</si>
  <si>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</si>
  <si>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</si>
  <si>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</si>
  <si>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</si>
  <si>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</si>
  <si>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</si>
  <si>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</si>
  <si>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</si>
  <si>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</si>
  <si>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</si>
  <si>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</si>
  <si>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</si>
  <si>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</si>
  <si>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</si>
  <si>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</si>
  <si>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</si>
  <si>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</si>
  <si>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</si>
  <si>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</si>
  <si>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</si>
  <si>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</si>
  <si>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</si>
  <si>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</si>
  <si>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</si>
  <si>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</si>
  <si>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</si>
  <si>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</si>
  <si>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</si>
  <si>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</si>
  <si>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</si>
  <si>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</si>
  <si>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</si>
  <si>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</si>
  <si>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</si>
  <si>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</si>
  <si>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</si>
  <si>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</si>
  <si>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</si>
  <si>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</si>
  <si>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</si>
  <si>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</si>
  <si>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</si>
  <si>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</si>
  <si>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</si>
  <si>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</si>
  <si>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</si>
  <si>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</si>
  <si>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</si>
  <si>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</si>
  <si>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</si>
  <si>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</si>
  <si>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</si>
  <si>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</si>
  <si>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</si>
  <si>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</si>
  <si>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</si>
  <si>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</si>
  <si>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</si>
  <si>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</si>
  <si>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</si>
  <si>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</si>
  <si>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</si>
  <si>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</si>
  <si>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</si>
  <si>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</si>
  <si>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</si>
  <si>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</si>
  <si>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</si>
  <si>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</si>
  <si>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</si>
  <si>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</si>
  <si>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</si>
  <si>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</si>
  <si>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</si>
  <si>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</si>
  <si>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</si>
  <si>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</si>
  <si>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</si>
  <si>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</si>
  <si>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</si>
  <si>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</si>
  <si>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</si>
  <si>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</si>
  <si>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</si>
  <si>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</si>
  <si>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</si>
  <si>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</si>
  <si>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</si>
  <si>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</si>
  <si>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</si>
  <si>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</si>
  <si>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</si>
  <si>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</si>
  <si>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</si>
  <si>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</si>
  <si>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</si>
  <si>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</si>
  <si>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</si>
  <si>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</si>
  <si>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</si>
  <si>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</si>
  <si>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</si>
  <si>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</si>
  <si>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</si>
  <si>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</si>
  <si>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</si>
  <si>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</si>
  <si>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</si>
  <si>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</si>
  <si>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</si>
  <si>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</si>
  <si>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</si>
  <si>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</si>
  <si>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</si>
  <si>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</si>
  <si>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</si>
  <si>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</si>
  <si>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</si>
  <si>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</si>
  <si>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</si>
  <si>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</si>
  <si>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</si>
  <si>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</si>
  <si>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</si>
  <si>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</si>
  <si>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</si>
  <si>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</si>
  <si>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</si>
  <si>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</si>
  <si>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</si>
  <si>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</si>
  <si>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</si>
  <si>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</si>
  <si>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</si>
  <si>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</si>
  <si>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</si>
  <si>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</si>
  <si>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</si>
  <si>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</si>
  <si>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</si>
  <si>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</si>
  <si>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</si>
  <si>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</si>
  <si>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</si>
  <si>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</si>
  <si>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</si>
  <si>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</si>
  <si>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</si>
  <si>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</si>
  <si>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</si>
  <si>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</si>
  <si>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</si>
  <si>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</si>
  <si>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</si>
  <si>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</si>
  <si>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</si>
  <si>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</si>
  <si>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</si>
  <si>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</si>
  <si>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</si>
  <si>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</si>
  <si>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</si>
  <si>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</si>
  <si>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</si>
  <si>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</si>
  <si>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</si>
  <si>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</si>
  <si>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</si>
  <si>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</si>
  <si>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</si>
  <si>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</si>
  <si>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</si>
  <si>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</si>
  <si>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</si>
  <si>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</si>
  <si>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</si>
  <si>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</si>
  <si>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</si>
  <si>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</si>
  <si>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</si>
  <si>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</si>
  <si>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</si>
  <si>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</si>
  <si>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</si>
  <si>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</si>
  <si>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</si>
  <si>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</si>
  <si>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</si>
  <si>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</si>
  <si>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</si>
  <si>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</si>
  <si>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</si>
  <si>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</si>
  <si>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</si>
  <si>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</si>
  <si>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</si>
  <si>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</si>
  <si>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</si>
  <si>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</si>
  <si>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</si>
  <si>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</si>
  <si>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</si>
  <si>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</si>
  <si>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</si>
  <si>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</si>
  <si>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</si>
  <si>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</si>
  <si>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</si>
  <si>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</si>
  <si>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</si>
  <si>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</si>
  <si>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</si>
  <si>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</si>
  <si>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</si>
  <si>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</si>
  <si>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</si>
  <si>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</si>
  <si>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</si>
  <si>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</si>
  <si>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</si>
  <si>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</si>
  <si>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</si>
  <si>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</si>
  <si>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</si>
  <si>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</si>
  <si>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</si>
  <si>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</si>
  <si>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</si>
  <si>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</si>
  <si>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</si>
  <si>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</si>
  <si>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</si>
  <si>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</si>
  <si>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</si>
  <si>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</si>
  <si>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</si>
  <si>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</si>
  <si>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</si>
  <si>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</si>
  <si>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</si>
  <si>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</si>
  <si>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</si>
  <si>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</si>
  <si>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</si>
  <si>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</si>
  <si>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</si>
  <si>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</si>
  <si>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</si>
  <si>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</si>
  <si>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</si>
  <si>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</si>
  <si>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</si>
  <si>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</si>
  <si>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</si>
  <si>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</si>
  <si>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</si>
  <si>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</si>
  <si>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</si>
  <si>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</si>
  <si>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</si>
  <si>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</si>
  <si>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</si>
  <si>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</si>
  <si>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</si>
  <si>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</si>
  <si>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</si>
  <si>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</si>
  <si>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</si>
  <si>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</si>
  <si>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</si>
  <si>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</si>
  <si>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</si>
  <si>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</si>
  <si>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</si>
  <si>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</si>
  <si>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</si>
  <si>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</si>
  <si>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</si>
  <si>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</si>
  <si>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</si>
  <si>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</si>
  <si>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</si>
  <si>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</si>
  <si>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</si>
  <si>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</si>
  <si>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</si>
  <si>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</si>
  <si>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</si>
  <si>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</si>
  <si>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</si>
  <si>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</si>
  <si>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</si>
  <si>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</si>
  <si>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</si>
  <si>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</si>
  <si>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</si>
  <si>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</si>
  <si>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</si>
  <si>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Oktober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</si>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</sst>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8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5" fontId="4" fillId="2" borderId="26" xfId="0" applyNumberFormat="1" applyFont="1" applyFill="1" applyBorder="1" applyAlignment="1">
      <alignment vertical="center"/>
    </xf>
    <xf numFmtId="165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6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6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6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6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6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6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6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6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6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6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6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6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6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8" fontId="19" fillId="0" borderId="0" xfId="0" applyNumberFormat="1" applyFont="1" applyAlignment="1">
      <alignment horizontal="right" vertical="top" indent="1"/>
    </xf>
    <xf numFmtId="168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5" fontId="28" fillId="2" borderId="27" xfId="0" applyNumberFormat="1" applyFont="1" applyFill="1" applyBorder="1" applyAlignment="1">
      <alignment vertical="center"/>
    </xf>
    <xf numFmtId="165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6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6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7" fontId="5" fillId="0" borderId="120" xfId="0" applyNumberFormat="1" applyFont="1" applyBorder="1" applyAlignment="1">
      <alignment vertical="center"/>
    </xf>
    <xf numFmtId="167" fontId="5" fillId="0" borderId="123" xfId="0" applyNumberFormat="1" applyFont="1" applyBorder="1" applyAlignment="1">
      <alignment vertical="center"/>
    </xf>
    <xf numFmtId="169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09375" defaultRowHeight="13.8" x14ac:dyDescent="0.25"/>
  <cols>
    <col min="1" max="1" width="8.6640625" style="456" customWidth="1" collapsed="1"/>
    <col min="2" max="2" width="55.33203125" style="115" customWidth="1" collapsed="1"/>
    <col min="3" max="3" width="5.44140625" style="115" customWidth="1" collapsed="1"/>
    <col min="4" max="5" width="16.6640625" style="466" customWidth="1" collapsed="1"/>
    <col min="6" max="6" width="5.44140625" style="115" customWidth="1" collapsed="1"/>
    <col min="7" max="8" width="16.6640625" style="115" customWidth="1" collapsed="1"/>
    <col min="9" max="9" width="5.5546875" style="115" customWidth="1" collapsed="1"/>
    <col min="10" max="11" width="16.6640625" style="115" customWidth="1" collapsed="1"/>
    <col min="12" max="12" width="64.88671875" style="1" customWidth="1" collapsed="1"/>
    <col min="13" max="13" width="5.109375" style="1" customWidth="1" collapsed="1"/>
    <col min="14" max="16384" width="9.109375" style="1" collapsed="1"/>
  </cols>
  <sheetData>
    <row r="1" spans="1:21" s="108" customFormat="1" ht="17.25" customHeight="1" x14ac:dyDescent="0.4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45964</v>
      </c>
    </row>
    <row r="2" spans="1:21" s="108" customFormat="1" ht="6" customHeight="1" x14ac:dyDescent="0.4">
      <c r="A2" s="173"/>
      <c r="H2" s="12"/>
      <c r="I2" s="12"/>
      <c r="J2" s="12"/>
      <c r="K2" s="12"/>
    </row>
    <row r="3" spans="1:21" s="108" customFormat="1" ht="17.25" customHeight="1" x14ac:dyDescent="0.3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Oktober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2025</v>
      </c>
      <c r="K6" s="510"/>
    </row>
    <row r="7" spans="1:21" ht="6.75" customHeight="1" thickBot="1" x14ac:dyDescent="0.3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5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5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4.4" thickBot="1" x14ac:dyDescent="0.3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5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5">
      <c r="A12" s="30"/>
      <c r="B12" s="27"/>
      <c r="C12" s="40"/>
      <c r="D12" s="41" t="str">
        <f>J5</f>
        <v>Oktober</v>
      </c>
      <c r="E12" s="42" t="s">
        <v>199</v>
      </c>
      <c r="F12" s="43"/>
      <c r="G12" s="41" t="str">
        <f>J5</f>
        <v>Oktober</v>
      </c>
      <c r="H12" s="42" t="s">
        <v>199</v>
      </c>
      <c r="I12" s="43"/>
      <c r="J12" s="41" t="str">
        <f>J5</f>
        <v>Oktober</v>
      </c>
      <c r="K12" s="42" t="s">
        <v>199</v>
      </c>
      <c r="L12" s="470"/>
      <c r="M12" s="511"/>
      <c r="N12" s="511"/>
      <c r="T12" s="511"/>
      <c r="U12" s="511"/>
    </row>
    <row r="13" spans="1:21" ht="14.4" thickBot="1" x14ac:dyDescent="0.3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3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3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5">
      <c r="A16" s="58" t="s">
        <v>15</v>
      </c>
      <c r="B16" s="59" t="s">
        <v>16</v>
      </c>
      <c r="C16" s="207"/>
      <c r="D16" s="208">
        <f>SUM(D17:D19)</f>
        <v>1323656453.04</v>
      </c>
      <c r="E16" s="209">
        <f>SUM(E17:E19)</f>
        <v>13834992603.09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5">
      <c r="A17" s="60" t="s">
        <v>17</v>
      </c>
      <c r="B17" s="61" t="s">
        <v>19</v>
      </c>
      <c r="C17" s="207"/>
      <c r="D17" s="215">
        <f>'Werteliste-BIENE'!D7+'Werteliste-manuell'!E7</f>
        <v>29144.12</v>
      </c>
      <c r="E17" s="216">
        <f>'Werteliste-BIENE'!E7+'Werteliste-manuell'!F7</f>
        <v>547054.81999999995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5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5">
      <c r="A19" s="58" t="s">
        <v>21</v>
      </c>
      <c r="B19" s="59" t="s">
        <v>22</v>
      </c>
      <c r="C19" s="225"/>
      <c r="D19" s="226">
        <f>'Werteliste-BIENE'!D9+'Werteliste-manuell'!E8</f>
        <v>1323627308.9200001</v>
      </c>
      <c r="E19" s="227">
        <f>'Werteliste-BIENE'!E9+'Werteliste-manuell'!F8</f>
        <v>13834445548.27</v>
      </c>
      <c r="F19" s="228"/>
      <c r="G19" s="229">
        <f>ROUND($F$15/100*D19,2)</f>
        <v>562541606.28999996</v>
      </c>
      <c r="H19" s="230">
        <f>ROUND($F$15/100*E19,2)</f>
        <v>5879639358.0100002</v>
      </c>
      <c r="I19" s="207"/>
      <c r="J19" s="231">
        <f>D19*15/100</f>
        <v>198544096.33800003</v>
      </c>
      <c r="K19" s="230">
        <f>E19*15/100</f>
        <v>2075166832.2405002</v>
      </c>
      <c r="L19" s="476" t="s">
        <v>314</v>
      </c>
      <c r="M19" s="511"/>
      <c r="N19" s="511"/>
      <c r="T19" s="511"/>
      <c r="U19" s="511"/>
    </row>
    <row r="20" spans="1:21" x14ac:dyDescent="0.25">
      <c r="A20" s="60" t="s">
        <v>23</v>
      </c>
      <c r="B20" s="61" t="s">
        <v>24</v>
      </c>
      <c r="C20" s="207"/>
      <c r="D20" s="218">
        <f>ROUND(G20/$F$15*100,2)</f>
        <v>-194992821.41</v>
      </c>
      <c r="E20" s="218">
        <f>ROUND(H20/$F$15*100,2)</f>
        <v>-1780515409.3900001</v>
      </c>
      <c r="F20" s="213"/>
      <c r="G20" s="215">
        <f>'Werteliste-manuell'!E9</f>
        <v>-82871949.099999994</v>
      </c>
      <c r="H20" s="232">
        <f>'Werteliste-manuell'!F9</f>
        <v>-756719048.99000013</v>
      </c>
      <c r="I20" s="220"/>
      <c r="J20" s="221">
        <f>D20*15/100</f>
        <v>-29248923.2115</v>
      </c>
      <c r="K20" s="222">
        <f>E20*15/100</f>
        <v>-267077311.40850002</v>
      </c>
      <c r="L20" s="476" t="s">
        <v>308</v>
      </c>
      <c r="M20" s="511"/>
      <c r="N20" s="511"/>
      <c r="T20" s="511"/>
      <c r="U20" s="511"/>
    </row>
    <row r="21" spans="1:21" x14ac:dyDescent="0.25">
      <c r="A21" s="60" t="s">
        <v>25</v>
      </c>
      <c r="B21" s="61" t="s">
        <v>188</v>
      </c>
      <c r="C21" s="207"/>
      <c r="D21" s="218">
        <f t="shared" ref="D21:D22" si="0">ROUND(G21/$F$15*100,2)</f>
        <v>0</v>
      </c>
      <c r="E21" s="218">
        <f t="shared" ref="E21:E22" si="1">ROUND(H21/$F$15*100,2)</f>
        <v>-37267825.219999999</v>
      </c>
      <c r="F21" s="213"/>
      <c r="G21" s="223">
        <f>'Werteliste-manuell'!E10</f>
        <v>0</v>
      </c>
      <c r="H21" s="232">
        <f>'Werteliste-manuell'!F10</f>
        <v>-15838825.720000001</v>
      </c>
      <c r="I21" s="220"/>
      <c r="J21" s="221">
        <f>D21*15/100</f>
        <v>0</v>
      </c>
      <c r="K21" s="222">
        <f t="shared" ref="K21:K22" si="2">E21*15/100</f>
        <v>-5590173.7829999998</v>
      </c>
      <c r="L21" s="476" t="s">
        <v>308</v>
      </c>
      <c r="M21" s="511"/>
      <c r="N21" s="511"/>
      <c r="T21" s="511"/>
      <c r="U21" s="511"/>
    </row>
    <row r="22" spans="1:21" x14ac:dyDescent="0.25">
      <c r="A22" s="60" t="s">
        <v>26</v>
      </c>
      <c r="B22" s="61" t="s">
        <v>27</v>
      </c>
      <c r="C22" s="207"/>
      <c r="D22" s="218">
        <f t="shared" si="0"/>
        <v>1370351.72</v>
      </c>
      <c r="E22" s="218">
        <f t="shared" si="1"/>
        <v>13921344.470000001</v>
      </c>
      <c r="F22" s="213"/>
      <c r="G22" s="223">
        <f>'Werteliste-manuell'!E11</f>
        <v>582399.48</v>
      </c>
      <c r="H22" s="232">
        <f>'Werteliste-manuell'!F11</f>
        <v>5916571.4000000004</v>
      </c>
      <c r="I22" s="220"/>
      <c r="J22" s="221">
        <f>D22*15/100</f>
        <v>205552.758</v>
      </c>
      <c r="K22" s="222">
        <f t="shared" si="2"/>
        <v>2088201.6705</v>
      </c>
      <c r="L22" s="476" t="s">
        <v>308</v>
      </c>
      <c r="M22" s="511"/>
      <c r="N22" s="511"/>
      <c r="T22" s="511"/>
      <c r="U22" s="511"/>
    </row>
    <row r="23" spans="1:21" x14ac:dyDescent="0.25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5">
      <c r="A24" s="58" t="s">
        <v>28</v>
      </c>
      <c r="B24" s="59" t="s">
        <v>29</v>
      </c>
      <c r="C24" s="207"/>
      <c r="D24" s="233">
        <f>SUM(D19:D23)</f>
        <v>1130004839.23</v>
      </c>
      <c r="E24" s="234">
        <f>SUM(E19:E23)</f>
        <v>12030583658.130001</v>
      </c>
      <c r="F24" s="213"/>
      <c r="G24" s="211">
        <f>SUM(G19:G23)</f>
        <v>480252056.66999996</v>
      </c>
      <c r="H24" s="212">
        <f>SUM(H19:H23)</f>
        <v>5112998054.6999998</v>
      </c>
      <c r="I24" s="235"/>
      <c r="J24" s="214">
        <f>SUM(J19:J23)</f>
        <v>169500725.88450003</v>
      </c>
      <c r="K24" s="212">
        <f>SUM(K19:K23)</f>
        <v>1804587548.7195003</v>
      </c>
      <c r="L24" s="477"/>
      <c r="M24" s="511"/>
      <c r="N24" s="511"/>
      <c r="T24" s="511"/>
      <c r="U24" s="511"/>
    </row>
    <row r="25" spans="1:21" s="512" customFormat="1" ht="15" customHeight="1" x14ac:dyDescent="0.25">
      <c r="A25" s="60" t="s">
        <v>30</v>
      </c>
      <c r="B25" s="61" t="s">
        <v>31</v>
      </c>
      <c r="C25" s="207"/>
      <c r="D25" s="218">
        <f>ROUND(G25/$F$15*100,2)</f>
        <v>-396869391.47000003</v>
      </c>
      <c r="E25" s="218">
        <f t="shared" ref="E25" si="6">ROUND(H25/$F$15*100,2)</f>
        <v>-1549194853.6099999</v>
      </c>
      <c r="F25" s="213"/>
      <c r="G25" s="223">
        <f>'Werteliste-manuell'!E13</f>
        <v>-168669491.37399417</v>
      </c>
      <c r="H25" s="232">
        <f>'Werteliste-manuell'!F13</f>
        <v>-658407812.78299415</v>
      </c>
      <c r="I25" s="220"/>
      <c r="J25" s="221">
        <f>D25*15/100</f>
        <v>-59530408.7205</v>
      </c>
      <c r="K25" s="222">
        <f>E25*15/100</f>
        <v>-232379228.04149997</v>
      </c>
      <c r="L25" s="476" t="s">
        <v>308</v>
      </c>
      <c r="M25" s="511"/>
      <c r="N25" s="511"/>
      <c r="T25" s="511"/>
      <c r="U25" s="511"/>
    </row>
    <row r="26" spans="1:21" ht="14.4" thickBot="1" x14ac:dyDescent="0.3">
      <c r="A26" s="63" t="s">
        <v>32</v>
      </c>
      <c r="B26" s="64" t="s">
        <v>33</v>
      </c>
      <c r="C26" s="237"/>
      <c r="D26" s="238">
        <f>SUM(D24:D25)</f>
        <v>733135447.75999999</v>
      </c>
      <c r="E26" s="238">
        <f>SUM(E24:E25)</f>
        <v>10481388804.52</v>
      </c>
      <c r="F26" s="239"/>
      <c r="G26" s="238">
        <f>SUM(G24:G25)</f>
        <v>311582565.29600579</v>
      </c>
      <c r="H26" s="240">
        <f>SUM(H24:H25)</f>
        <v>4454590241.9170055</v>
      </c>
      <c r="I26" s="239"/>
      <c r="J26" s="241">
        <f>SUM(J24:J25)</f>
        <v>109970317.16400003</v>
      </c>
      <c r="K26" s="242">
        <f>SUM(K24:K25)</f>
        <v>1572208320.6780005</v>
      </c>
      <c r="L26" s="478"/>
      <c r="M26" s="511"/>
      <c r="N26" s="511"/>
      <c r="T26" s="511"/>
      <c r="U26" s="511"/>
    </row>
    <row r="27" spans="1:21" s="511" customFormat="1" ht="21" customHeight="1" thickTop="1" x14ac:dyDescent="0.3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5">
      <c r="A28" s="58" t="s">
        <v>37</v>
      </c>
      <c r="B28" s="59" t="s">
        <v>38</v>
      </c>
      <c r="C28" s="225"/>
      <c r="D28" s="208">
        <f>SUM(D29:D33)</f>
        <v>113056994.03999999</v>
      </c>
      <c r="E28" s="209">
        <f>SUM(E29:E33)</f>
        <v>3188388748.3700004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5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5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0.2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5">
      <c r="A31" s="60" t="s">
        <v>43</v>
      </c>
      <c r="B31" s="61" t="s">
        <v>44</v>
      </c>
      <c r="C31" s="225"/>
      <c r="D31" s="223">
        <f>'Werteliste-BIENE'!D12</f>
        <v>60062459.670000002</v>
      </c>
      <c r="E31" s="223">
        <f>'Werteliste-BIENE'!E12</f>
        <v>697935257.63999999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5">
      <c r="A32" s="60" t="s">
        <v>262</v>
      </c>
      <c r="B32" s="61" t="s">
        <v>263</v>
      </c>
      <c r="C32" s="225"/>
      <c r="D32" s="223">
        <f>'Werteliste-BIENE'!D13</f>
        <v>68437</v>
      </c>
      <c r="E32" s="223">
        <f>'Werteliste-BIENE'!E13</f>
        <v>2533211.96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5">
      <c r="A33" s="58" t="s">
        <v>45</v>
      </c>
      <c r="B33" s="59" t="s">
        <v>22</v>
      </c>
      <c r="C33" s="225"/>
      <c r="D33" s="226">
        <f>'Werteliste-BIENE'!D14</f>
        <v>52926097.369999997</v>
      </c>
      <c r="E33" s="226">
        <f>'Werteliste-BIENE'!E14</f>
        <v>2487920278.5700002</v>
      </c>
      <c r="F33" s="207"/>
      <c r="G33" s="229">
        <f>ROUND(D33*$F$27/100,2)</f>
        <v>22493591.379999999</v>
      </c>
      <c r="H33" s="229">
        <f>ROUND(E33*$F$27/100,2)</f>
        <v>1057366118.39</v>
      </c>
      <c r="I33" s="207"/>
      <c r="J33" s="231">
        <f t="shared" ref="J33:K35" si="7">D33*15/100</f>
        <v>7938914.6054999996</v>
      </c>
      <c r="K33" s="230">
        <f>E33*15/100</f>
        <v>373188041.78550005</v>
      </c>
      <c r="L33" s="476" t="s">
        <v>307</v>
      </c>
      <c r="M33" s="511"/>
      <c r="N33" s="511"/>
      <c r="T33" s="511"/>
      <c r="U33" s="511"/>
    </row>
    <row r="34" spans="1:21" x14ac:dyDescent="0.25">
      <c r="A34" s="60" t="s">
        <v>46</v>
      </c>
      <c r="B34" s="61" t="s">
        <v>341</v>
      </c>
      <c r="C34" s="207"/>
      <c r="D34" s="218">
        <f>ROUND(G34/$F$27*100,2)</f>
        <v>833941.95</v>
      </c>
      <c r="E34" s="218">
        <f>ROUND(H34/$F$27*100,2)</f>
        <v>5368611.67</v>
      </c>
      <c r="F34" s="246"/>
      <c r="G34" s="223">
        <f>'Werteliste-manuell'!E14</f>
        <v>354425.33</v>
      </c>
      <c r="H34" s="232">
        <f>'Werteliste-manuell'!F14</f>
        <v>2281659.96</v>
      </c>
      <c r="I34" s="246"/>
      <c r="J34" s="221">
        <f t="shared" si="7"/>
        <v>125091.2925</v>
      </c>
      <c r="K34" s="222">
        <f t="shared" si="7"/>
        <v>805291.75049999997</v>
      </c>
      <c r="L34" s="476" t="s">
        <v>308</v>
      </c>
      <c r="M34" s="511"/>
      <c r="N34" s="511"/>
      <c r="T34" s="511"/>
      <c r="U34" s="511"/>
    </row>
    <row r="35" spans="1:21" x14ac:dyDescent="0.25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5">
      <c r="A36" s="58" t="s">
        <v>49</v>
      </c>
      <c r="B36" s="59" t="s">
        <v>298</v>
      </c>
      <c r="C36" s="207"/>
      <c r="D36" s="233">
        <f>SUM(D33:D35)</f>
        <v>53760039.32</v>
      </c>
      <c r="E36" s="234">
        <f>SUM(E33:E35)</f>
        <v>2493288890.2400002</v>
      </c>
      <c r="F36" s="213"/>
      <c r="G36" s="211">
        <f>SUM(G33:G35)</f>
        <v>22848016.709999997</v>
      </c>
      <c r="H36" s="212">
        <f>SUM(H33:H35)</f>
        <v>1059647778.35</v>
      </c>
      <c r="I36" s="235"/>
      <c r="J36" s="214">
        <f>SUM(J33:J35)</f>
        <v>8064005.898</v>
      </c>
      <c r="K36" s="212">
        <f>SUM(K33:K35)</f>
        <v>373993333.53600007</v>
      </c>
      <c r="L36" s="476"/>
      <c r="M36" s="511"/>
      <c r="N36" s="511"/>
      <c r="T36" s="511"/>
      <c r="U36" s="511"/>
    </row>
    <row r="37" spans="1:21" x14ac:dyDescent="0.25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5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0</v>
      </c>
      <c r="F38" s="246"/>
      <c r="G38" s="223">
        <f>'Werteliste-manuell'!E17</f>
        <v>0</v>
      </c>
      <c r="H38" s="232">
        <f>'Werteliste-manuell'!F17</f>
        <v>0</v>
      </c>
      <c r="I38" s="246"/>
      <c r="J38" s="221">
        <f>D38*15/100</f>
        <v>0</v>
      </c>
      <c r="K38" s="222">
        <f>E38*15/100</f>
        <v>0</v>
      </c>
      <c r="L38" s="476" t="s">
        <v>308</v>
      </c>
      <c r="M38" s="511"/>
      <c r="N38" s="511"/>
      <c r="T38" s="511"/>
      <c r="U38" s="511"/>
    </row>
    <row r="39" spans="1:21" ht="14.4" thickBot="1" x14ac:dyDescent="0.3">
      <c r="A39" s="63" t="s">
        <v>53</v>
      </c>
      <c r="B39" s="64" t="s">
        <v>54</v>
      </c>
      <c r="C39" s="237"/>
      <c r="D39" s="247">
        <f>SUM(D36:D38)</f>
        <v>53760039.32</v>
      </c>
      <c r="E39" s="248">
        <f>SUM(E36:E38)</f>
        <v>2493288890.2400002</v>
      </c>
      <c r="F39" s="249"/>
      <c r="G39" s="250">
        <f>SUM(G36:G38)</f>
        <v>22848016.709999997</v>
      </c>
      <c r="H39" s="240">
        <f>SUM(H36:H38)</f>
        <v>1059647778.35</v>
      </c>
      <c r="I39" s="249"/>
      <c r="J39" s="251">
        <f>SUM(J36:J38)</f>
        <v>8064005.898</v>
      </c>
      <c r="K39" s="242">
        <f>SUM(K36:K38)</f>
        <v>373993333.53600007</v>
      </c>
      <c r="L39" s="478"/>
      <c r="M39" s="511"/>
      <c r="N39" s="511"/>
      <c r="T39" s="511"/>
      <c r="U39" s="511"/>
    </row>
    <row r="40" spans="1:21" s="511" customFormat="1" ht="21" customHeight="1" thickTop="1" x14ac:dyDescent="0.3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5">
      <c r="A41" s="58" t="s">
        <v>58</v>
      </c>
      <c r="B41" s="59" t="s">
        <v>59</v>
      </c>
      <c r="C41" s="207"/>
      <c r="D41" s="256">
        <f>'Werteliste-BIENE'!D15</f>
        <v>63900535.409999996</v>
      </c>
      <c r="E41" s="257">
        <f>'Werteliste-BIENE'!E15</f>
        <v>874987037.21000004</v>
      </c>
      <c r="F41" s="246"/>
      <c r="G41" s="229">
        <f>ROUND($F$40/100*D41,2)</f>
        <v>31950267.710000001</v>
      </c>
      <c r="H41" s="229">
        <f>ROUND($F$40/100*E41,2)</f>
        <v>437493518.61000001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5">
      <c r="A42" s="60" t="s">
        <v>60</v>
      </c>
      <c r="B42" s="61" t="s">
        <v>377</v>
      </c>
      <c r="C42" s="207"/>
      <c r="D42" s="258">
        <f>ROUND(G42/$F$40*100,2)</f>
        <v>-623664.62</v>
      </c>
      <c r="E42" s="258">
        <f t="shared" ref="E42" si="11">ROUND(H42/$F$40*100,2)</f>
        <v>75968683.030000001</v>
      </c>
      <c r="F42" s="246"/>
      <c r="G42" s="223">
        <f>'Werteliste-manuell'!E18</f>
        <v>-311832.31</v>
      </c>
      <c r="H42" s="232">
        <f>'Werteliste-manuell'!F18</f>
        <v>37984341.515000001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5">
      <c r="A43" s="60" t="s">
        <v>61</v>
      </c>
      <c r="B43" s="61" t="s">
        <v>62</v>
      </c>
      <c r="C43" s="207"/>
      <c r="D43" s="258">
        <f>ROUND(G43/$F$40*100,2)</f>
        <v>-16996223.34</v>
      </c>
      <c r="E43" s="258">
        <f>ROUND(H43/$F$40*100,2)</f>
        <v>-43161806.119999997</v>
      </c>
      <c r="F43" s="246"/>
      <c r="G43" s="223">
        <f>'Werteliste-manuell'!E19</f>
        <v>-8498111.6699999999</v>
      </c>
      <c r="H43" s="232">
        <f>'Werteliste-manuell'!F19</f>
        <v>-21580903.060000002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4.4" thickBot="1" x14ac:dyDescent="0.3">
      <c r="A44" s="63" t="s">
        <v>63</v>
      </c>
      <c r="B44" s="64" t="s">
        <v>64</v>
      </c>
      <c r="C44" s="237"/>
      <c r="D44" s="247">
        <f>SUM(D41:D43)</f>
        <v>46280647.450000003</v>
      </c>
      <c r="E44" s="248">
        <f>SUM(E41:E43)</f>
        <v>907793914.12</v>
      </c>
      <c r="F44" s="249"/>
      <c r="G44" s="250">
        <f>SUM(G41:G43)</f>
        <v>23140323.730000004</v>
      </c>
      <c r="H44" s="250">
        <f>SUM(H41:H43)</f>
        <v>453896957.065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3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5">
      <c r="A46" s="65" t="s">
        <v>68</v>
      </c>
      <c r="B46" s="59" t="s">
        <v>69</v>
      </c>
      <c r="C46" s="207"/>
      <c r="D46" s="256">
        <f>'Werteliste-BIENE'!D16</f>
        <v>115480733.68000001</v>
      </c>
      <c r="E46" s="257">
        <f>'Werteliste-BIENE'!E16</f>
        <v>1289473979.8199999</v>
      </c>
      <c r="F46" s="246"/>
      <c r="G46" s="229">
        <f>ROUND($F$45/100*D46,2)</f>
        <v>50811522.82</v>
      </c>
      <c r="H46" s="230">
        <f>ROUND($F$45/100*E46,2)</f>
        <v>567368551.12</v>
      </c>
      <c r="I46" s="246"/>
      <c r="J46" s="259">
        <f>D46*12/100</f>
        <v>13857688.0416</v>
      </c>
      <c r="K46" s="260">
        <f>E46*12/100</f>
        <v>154736877.57840002</v>
      </c>
      <c r="L46" s="480" t="s">
        <v>307</v>
      </c>
      <c r="M46" s="511"/>
      <c r="N46" s="511"/>
      <c r="T46" s="511"/>
      <c r="U46" s="511"/>
    </row>
    <row r="47" spans="1:21" ht="15" customHeight="1" x14ac:dyDescent="0.25">
      <c r="A47" s="60" t="s">
        <v>70</v>
      </c>
      <c r="B47" s="61" t="s">
        <v>71</v>
      </c>
      <c r="C47" s="207"/>
      <c r="D47" s="258">
        <f>ROUND(G47/$F$45*100,2)</f>
        <v>-152246480.63999999</v>
      </c>
      <c r="E47" s="258">
        <f>ROUND(H47/$F$45*100,2)</f>
        <v>-416451479.19999999</v>
      </c>
      <c r="F47" s="246"/>
      <c r="G47" s="223">
        <f>'Werteliste-manuell'!E20</f>
        <v>-66988451.480142586</v>
      </c>
      <c r="H47" s="232">
        <f>'Werteliste-manuell'!F20</f>
        <v>-183238650.8472738</v>
      </c>
      <c r="I47" s="513"/>
      <c r="J47" s="259">
        <f>D47*12/100</f>
        <v>-18269577.676799998</v>
      </c>
      <c r="K47" s="260">
        <f>E47*12/100</f>
        <v>-49974177.503999993</v>
      </c>
      <c r="L47" s="476" t="s">
        <v>308</v>
      </c>
      <c r="M47" s="511"/>
      <c r="N47" s="511"/>
      <c r="T47" s="511"/>
      <c r="U47" s="511"/>
    </row>
    <row r="48" spans="1:21" ht="14.4" thickBot="1" x14ac:dyDescent="0.3">
      <c r="A48" s="63" t="s">
        <v>72</v>
      </c>
      <c r="B48" s="64" t="s">
        <v>73</v>
      </c>
      <c r="C48" s="237"/>
      <c r="D48" s="238">
        <f>SUM(D46,D47)</f>
        <v>-36765746.959999979</v>
      </c>
      <c r="E48" s="238">
        <f>SUM(E46,E47)</f>
        <v>873022500.61999989</v>
      </c>
      <c r="F48" s="249"/>
      <c r="G48" s="238">
        <f>SUM(G46,G47)</f>
        <v>-16176928.660142586</v>
      </c>
      <c r="H48" s="242">
        <f>SUM(H46,H47)</f>
        <v>384129900.27272618</v>
      </c>
      <c r="I48" s="249"/>
      <c r="J48" s="241">
        <f>SUM(J46,J47)</f>
        <v>-4411889.6351999976</v>
      </c>
      <c r="K48" s="242">
        <f>SUM(K46,K47)</f>
        <v>104762700.07440002</v>
      </c>
      <c r="L48" s="478"/>
      <c r="M48" s="511"/>
      <c r="N48" s="511"/>
      <c r="T48" s="511"/>
      <c r="U48" s="511"/>
    </row>
    <row r="49" spans="1:21" s="511" customFormat="1" ht="21" customHeight="1" thickTop="1" x14ac:dyDescent="0.3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x14ac:dyDescent="0.25">
      <c r="A50" s="58" t="s">
        <v>77</v>
      </c>
      <c r="B50" s="59" t="s">
        <v>78</v>
      </c>
      <c r="C50" s="207"/>
      <c r="D50" s="261">
        <f>SUM(D51:D53)</f>
        <v>26439090.599999998</v>
      </c>
      <c r="E50" s="262">
        <f>SUM(E51:E53)</f>
        <v>2018818825.04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5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5">
      <c r="A52" s="60" t="s">
        <v>266</v>
      </c>
      <c r="B52" s="61" t="s">
        <v>267</v>
      </c>
      <c r="C52" s="225"/>
      <c r="D52" s="223">
        <f>'Werteliste-BIENE'!D18</f>
        <v>5691733.1299999999</v>
      </c>
      <c r="E52" s="223">
        <f>'Werteliste-BIENE'!E18</f>
        <v>59853468.259999998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5">
      <c r="A53" s="58" t="s">
        <v>81</v>
      </c>
      <c r="B53" s="59" t="s">
        <v>22</v>
      </c>
      <c r="C53" s="207"/>
      <c r="D53" s="268">
        <f>'Werteliste-BIENE'!D19</f>
        <v>20747357.469999999</v>
      </c>
      <c r="E53" s="268">
        <f>'Werteliste-BIENE'!E19</f>
        <v>1958965356.78</v>
      </c>
      <c r="F53" s="263"/>
      <c r="G53" s="269">
        <f>ROUND(D53*$F$49/100,2)</f>
        <v>10373678.74</v>
      </c>
      <c r="H53" s="269">
        <f>ROUND(E53*$F$49/100,2)</f>
        <v>979482678.38999999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5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5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x14ac:dyDescent="0.25">
      <c r="A56" s="58" t="s">
        <v>85</v>
      </c>
      <c r="B56" s="67" t="s">
        <v>86</v>
      </c>
      <c r="C56" s="272"/>
      <c r="D56" s="273">
        <f>SUM(D53:D55)</f>
        <v>20747357.469999999</v>
      </c>
      <c r="E56" s="273">
        <f>SUM(E53:E55)</f>
        <v>1958965356.78</v>
      </c>
      <c r="F56" s="263"/>
      <c r="G56" s="274">
        <f>SUM(G53:G55)</f>
        <v>10373678.74</v>
      </c>
      <c r="H56" s="275">
        <f>SUM(H53:H55)</f>
        <v>979482678.38999999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5">
      <c r="A57" s="60" t="s">
        <v>87</v>
      </c>
      <c r="B57" s="61" t="s">
        <v>88</v>
      </c>
      <c r="C57" s="276"/>
      <c r="D57" s="258">
        <f t="shared" ref="D57" si="14">ROUND(G57/$F$49*100,2)</f>
        <v>23274731.969999999</v>
      </c>
      <c r="E57" s="258">
        <f>ROUND(H57/$F$49*100,2)</f>
        <v>-256954468.03</v>
      </c>
      <c r="F57" s="246"/>
      <c r="G57" s="223">
        <f>'Werteliste-manuell'!E23</f>
        <v>11637365.984999999</v>
      </c>
      <c r="H57" s="232">
        <f>'Werteliste-manuell'!F23</f>
        <v>-128477234.015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4.4" thickBot="1" x14ac:dyDescent="0.3">
      <c r="A58" s="63" t="s">
        <v>89</v>
      </c>
      <c r="B58" s="64" t="s">
        <v>90</v>
      </c>
      <c r="C58" s="237"/>
      <c r="D58" s="238">
        <f>SUM(D56:D57)</f>
        <v>44022089.439999998</v>
      </c>
      <c r="E58" s="238">
        <f>SUM(E56:E57)</f>
        <v>1702010888.75</v>
      </c>
      <c r="F58" s="249"/>
      <c r="G58" s="250">
        <f>SUM(G56:G57)</f>
        <v>22011044.725000001</v>
      </c>
      <c r="H58" s="279">
        <f>SUM(H56:H57)</f>
        <v>851005444.375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5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4.4" thickBot="1" x14ac:dyDescent="0.3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3.4" thickTop="1" x14ac:dyDescent="0.3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5">
      <c r="A62" s="58" t="s">
        <v>92</v>
      </c>
      <c r="B62" s="70" t="s">
        <v>276</v>
      </c>
      <c r="C62" s="282"/>
      <c r="D62" s="283">
        <f>'Werteliste-BIENE'!D21</f>
        <v>1002290350.24</v>
      </c>
      <c r="E62" s="284">
        <f>'Werteliste-BIENE'!E21</f>
        <v>9645464656.8099995</v>
      </c>
      <c r="F62" s="285">
        <f>'Werteliste-BIENE'!D67</f>
        <v>45.190072540000003</v>
      </c>
      <c r="G62" s="286">
        <f>D62*$F$62/100</f>
        <v>452935736.33487612</v>
      </c>
      <c r="H62" s="287">
        <f>E62*$F$62/100</f>
        <v>4358792475.232501</v>
      </c>
      <c r="I62" s="288">
        <f>'Werteliste-BIENE'!D68</f>
        <v>1.99594395</v>
      </c>
      <c r="J62" s="289">
        <f>D62*$I$62/100</f>
        <v>20005153.607049093</v>
      </c>
      <c r="K62" s="290">
        <f>E62*$I$62/100</f>
        <v>192518068.26698744</v>
      </c>
      <c r="L62" s="480" t="s">
        <v>307</v>
      </c>
      <c r="M62" s="511"/>
      <c r="N62" s="511"/>
      <c r="T62" s="511"/>
      <c r="U62" s="511"/>
    </row>
    <row r="63" spans="1:21" x14ac:dyDescent="0.25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27.613983510000001</v>
      </c>
      <c r="G63" s="292">
        <f>$D$62*($F$63/100)</f>
        <v>276772292.03759485</v>
      </c>
      <c r="H63" s="293">
        <f>$E$62*($F$63/100)</f>
        <v>2663497019.7943916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5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5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2965831.69</v>
      </c>
      <c r="H65" s="232">
        <f>'Werteliste-manuell'!F24</f>
        <v>-220191603.08821541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5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61338098.219685934</v>
      </c>
      <c r="H66" s="232">
        <f>'Werteliste-manuell'!F25</f>
        <v>347682683.7695446</v>
      </c>
      <c r="I66" s="246"/>
      <c r="J66" s="223">
        <f>'Werteliste-manuell'!E27</f>
        <v>8404506.5999999996</v>
      </c>
      <c r="K66" s="232">
        <f>'Werteliste-manuell'!F27</f>
        <v>84045065.999999985</v>
      </c>
      <c r="L66" s="476" t="s">
        <v>308</v>
      </c>
      <c r="M66" s="511"/>
      <c r="N66" s="511"/>
      <c r="T66" s="511"/>
      <c r="U66" s="511"/>
    </row>
    <row r="67" spans="1:21" x14ac:dyDescent="0.25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126952662.95321226</v>
      </c>
      <c r="H67" s="302">
        <f>'Werteliste-manuell'!F26</f>
        <v>1217352853.3652809</v>
      </c>
      <c r="I67" s="300"/>
      <c r="J67" s="301">
        <f>'Werteliste-manuell'!E28</f>
        <v>4438041.3317022845</v>
      </c>
      <c r="K67" s="303">
        <f>'Werteliste-manuell'!F28</f>
        <v>24523963.36741063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3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920964621.23536921</v>
      </c>
      <c r="H68" s="250">
        <f>SUM(H62:H67)</f>
        <v>8367133429.0735025</v>
      </c>
      <c r="I68" s="305"/>
      <c r="J68" s="250">
        <f>SUM(J62:J67)</f>
        <v>32847701.538751379</v>
      </c>
      <c r="K68" s="279">
        <f>SUM(K62:K67)</f>
        <v>301087097.6343981</v>
      </c>
      <c r="L68" s="483"/>
      <c r="M68" s="511"/>
      <c r="N68" s="511"/>
      <c r="T68" s="511"/>
      <c r="U68" s="511"/>
    </row>
    <row r="69" spans="1:21" s="511" customFormat="1" ht="21" customHeight="1" thickTop="1" x14ac:dyDescent="0.3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5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0</v>
      </c>
      <c r="E70" s="284">
        <f>IF(ISBLANK('Werteliste-manuell'!F29)=TRUE,'Werteliste-BIENE'!E22,'Werteliste-manuell'!F29)</f>
        <v>145058583.42000002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5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0</v>
      </c>
      <c r="E71" s="308">
        <f>IF(ISBLANK('Werteliste-manuell'!F30)=TRUE,'Werteliste-BIENE'!E23,'Werteliste-manuell'!F30)</f>
        <v>60095698.840000004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5">
      <c r="A72" s="60" t="s">
        <v>303</v>
      </c>
      <c r="B72" s="61" t="s">
        <v>5</v>
      </c>
      <c r="C72" s="311"/>
      <c r="D72" s="312">
        <f>G72</f>
        <v>0</v>
      </c>
      <c r="E72" s="313">
        <f>H72</f>
        <v>84962884.580000013</v>
      </c>
      <c r="F72" s="246"/>
      <c r="G72" s="283">
        <f>IF(ISBLANK('Werteliste-manuell'!E31)=TRUE,'Werteliste-BIENE'!D24,'Werteliste-manuell'!E31)</f>
        <v>0</v>
      </c>
      <c r="H72" s="314">
        <f>IF(ISBLANK('Werteliste-manuell'!F31)=TRUE,'Werteliste-BIENE'!E24,'Werteliste-manuell'!F31)</f>
        <v>84962884.580000013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4.4" thickBot="1" x14ac:dyDescent="0.3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0</v>
      </c>
      <c r="K73" s="322">
        <f>-E70</f>
        <v>-145058583.42000002</v>
      </c>
      <c r="L73" s="484"/>
      <c r="M73" s="511"/>
      <c r="N73" s="511"/>
      <c r="T73" s="511"/>
      <c r="U73" s="511"/>
    </row>
    <row r="74" spans="1:21" s="511" customFormat="1" ht="21" customHeight="1" x14ac:dyDescent="0.3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5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4.4" thickBot="1" x14ac:dyDescent="0.3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5">
      <c r="A80" s="86" t="s">
        <v>342</v>
      </c>
      <c r="B80" s="179" t="s">
        <v>105</v>
      </c>
      <c r="C80" s="356"/>
      <c r="D80" s="598">
        <f>D19+D36+D41+D46+D53+D60+D62+D70+D75+D76</f>
        <v>2579806325.04</v>
      </c>
      <c r="E80" s="357">
        <f>E19+E36+E41+E46+E53+E60+E62+E70+E75+E76</f>
        <v>30241684052.549995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4.4" thickBot="1" x14ac:dyDescent="0.3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1284369643.0362325</v>
      </c>
      <c r="H81" s="367">
        <f>H26+H39+H44+H48+H58+H68+H72+H75+H76</f>
        <v>15655366635.633234</v>
      </c>
      <c r="I81" s="368"/>
      <c r="J81" s="369">
        <f>J26+J39+J48+J68+J73+J76</f>
        <v>146470134.96555144</v>
      </c>
      <c r="K81" s="367">
        <f>K26+K39+K48+K68+K73+K76</f>
        <v>2206992868.5027986</v>
      </c>
      <c r="L81" s="490"/>
      <c r="M81" s="511"/>
      <c r="N81" s="511"/>
      <c r="T81" s="511"/>
      <c r="U81" s="511"/>
    </row>
    <row r="82" spans="1:21" s="511" customFormat="1" ht="21" customHeight="1" thickTop="1" x14ac:dyDescent="0.3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5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1044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5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72398804.640000001</v>
      </c>
      <c r="H84" s="376">
        <f>IF(ISBLANK('Werteliste-manuell'!F34)=TRUE,'Werteliste-BIENE'!E29,'Werteliste-manuell'!F34)</f>
        <v>452354349.85000002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5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89696465.810000002</v>
      </c>
      <c r="H85" s="314">
        <f>'Werteliste-BIENE'!E30+('Werteliste-BIENE'!E31*(7/3))+'Werteliste-manuell'!F35</f>
        <v>853194961.98000002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5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55105.7</v>
      </c>
      <c r="H86" s="376">
        <f>'Werteliste-BIENE'!E32</f>
        <v>594870.30000000005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5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5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5335004.62</v>
      </c>
      <c r="H88" s="387">
        <f>SUM(H89:H91)</f>
        <v>55471032.960000001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5335004.62</v>
      </c>
      <c r="H89" s="578">
        <f>'Werteliste-BIENE'!E34+'Werteliste-manuell'!F36-'Werteliste-manuell'!F37</f>
        <v>55420518.899999999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0</v>
      </c>
      <c r="H91" s="382">
        <f>'Werteliste-manuell'!F38</f>
        <v>50514.06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4372.07</v>
      </c>
      <c r="H92" s="212">
        <f>SUM(H93:H94)</f>
        <v>13369391.080000002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4372.07</v>
      </c>
      <c r="H93" s="382">
        <f>'Werteliste-BIENE'!E35</f>
        <v>58279.82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0</v>
      </c>
      <c r="H94" s="382">
        <f>'Werteliste-manuell'!F39</f>
        <v>13311111.260000002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0</v>
      </c>
      <c r="H95" s="212">
        <f>SUM(H96:H97)</f>
        <v>895445.09000000008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0</v>
      </c>
      <c r="H97" s="382">
        <f>'Werteliste-manuell'!F40</f>
        <v>895445.09000000008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404705.36</v>
      </c>
      <c r="H98" s="212">
        <f>SUM(H99:H100)</f>
        <v>8321423.1299999999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404705.36</v>
      </c>
      <c r="H99" s="382">
        <f>'Werteliste-BIENE'!E37</f>
        <v>4746145.8899999997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0</v>
      </c>
      <c r="H100" s="385">
        <f>'Werteliste-manuell'!F41</f>
        <v>3575277.24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5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1464351.92</v>
      </c>
      <c r="H101" s="386">
        <f>'Werteliste-manuell'!F42+'Werteliste-manuell'!F43</f>
        <v>24415520.200000007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5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1006212.74</v>
      </c>
      <c r="H102" s="388">
        <f>'Werteliste-manuell'!F44</f>
        <v>10079201.149999999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5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5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5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170365022.85999998</v>
      </c>
      <c r="H105" s="402">
        <f>H83+H84+H85+H86+H87+H88+H92+H95+H98+H101+H102+H103+H104</f>
        <v>1418697239.74</v>
      </c>
      <c r="I105" s="400"/>
      <c r="J105" s="399"/>
      <c r="K105" s="403"/>
      <c r="L105" s="493"/>
    </row>
    <row r="106" spans="1:21" s="511" customFormat="1" ht="21" customHeight="1" thickTop="1" x14ac:dyDescent="0.3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5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5172174.8499999996</v>
      </c>
      <c r="K107" s="386">
        <f>'Werteliste-BIENE'!E40</f>
        <v>703835399.63</v>
      </c>
      <c r="L107" s="495" t="s">
        <v>310</v>
      </c>
      <c r="M107" s="511"/>
      <c r="N107" s="511"/>
      <c r="T107" s="511"/>
      <c r="U107" s="511"/>
    </row>
    <row r="108" spans="1:21" x14ac:dyDescent="0.25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82958848.760000005</v>
      </c>
      <c r="K108" s="388">
        <f>'Werteliste-BIENE'!E41</f>
        <v>2473952239.04</v>
      </c>
      <c r="L108" s="475" t="s">
        <v>310</v>
      </c>
      <c r="M108" s="511"/>
      <c r="N108" s="511"/>
      <c r="T108" s="511"/>
      <c r="U108" s="511"/>
    </row>
    <row r="109" spans="1:21" x14ac:dyDescent="0.25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22882298.859999999</v>
      </c>
      <c r="K109" s="412">
        <f>'Werteliste-BIENE'!E42</f>
        <v>180218795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5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111013322.47</v>
      </c>
      <c r="K110" s="402">
        <f>SUM(K107:K109)</f>
        <v>3358006433.6700001</v>
      </c>
      <c r="L110" s="493"/>
    </row>
    <row r="111" spans="1:21" s="511" customFormat="1" ht="21" customHeight="1" thickTop="1" thickBot="1" x14ac:dyDescent="0.35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1454734665.8962324</v>
      </c>
      <c r="H111" s="402">
        <f>H81+H105+H110</f>
        <v>17074063875.373234</v>
      </c>
      <c r="I111" s="421"/>
      <c r="J111" s="422">
        <f>J81+J105+J110</f>
        <v>257483457.43555143</v>
      </c>
      <c r="K111" s="423">
        <f>K81+K105+K110</f>
        <v>5564999302.1727982</v>
      </c>
      <c r="L111" s="496"/>
    </row>
    <row r="112" spans="1:21" s="511" customFormat="1" ht="21" customHeight="1" thickTop="1" x14ac:dyDescent="0.3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3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5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1454734665.8962324</v>
      </c>
      <c r="H114" s="402">
        <f>H111+H113</f>
        <v>17074063875.373234</v>
      </c>
      <c r="I114" s="400"/>
      <c r="J114" s="417"/>
      <c r="K114" s="402"/>
      <c r="L114" s="498"/>
    </row>
    <row r="115" spans="1:21" s="552" customFormat="1" ht="10.199999999999999" customHeight="1" thickTop="1" thickBot="1" x14ac:dyDescent="0.35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3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5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3246110.58</v>
      </c>
      <c r="H117" s="444">
        <f>'Werteliste-BIENE'!E43+'Werteliste-manuell'!F46</f>
        <v>29959133.84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5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4.4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1494819813.6199999</v>
      </c>
      <c r="E119" s="453">
        <f>IF(ISBLANK('Werteliste-manuell'!F48)=TRUE,'Werteliste-BIENE'!E44,'Werteliste-manuell'!F48)</f>
        <v>14217815321.23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" thickTop="1" x14ac:dyDescent="0.3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5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5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5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RowHeight="14.4" x14ac:dyDescent="0.3"/>
  <cols>
    <col min="1" max="1" width="12.6640625" customWidth="1" collapsed="1"/>
    <col min="2" max="2" width="10.6640625" customWidth="1" collapsed="1"/>
    <col min="3" max="3" width="75.6640625" customWidth="1" collapsed="1"/>
    <col min="4" max="6" width="15.6640625" customWidth="1" collapsed="1"/>
  </cols>
  <sheetData>
    <row r="1" spans="1:5" ht="22.5" customHeight="1" x14ac:dyDescent="0.3">
      <c r="A1" s="576" t="s">
        <v>316</v>
      </c>
      <c r="B1" s="118"/>
      <c r="C1" s="118"/>
      <c r="D1" s="118"/>
      <c r="E1" s="467">
        <f>IF(ISBLANK('Werteliste-manuell'!$F$1),"-",'Werteliste-manuell'!$F$1)</f>
        <v>45964</v>
      </c>
    </row>
    <row r="2" spans="1:5" x14ac:dyDescent="0.3">
      <c r="A2" s="152"/>
      <c r="B2" s="167" t="s">
        <v>185</v>
      </c>
      <c r="C2" s="579" t="s">
        <v>408</v>
      </c>
      <c r="E2" s="118"/>
    </row>
    <row r="3" spans="1:5" x14ac:dyDescent="0.3">
      <c r="A3" s="153"/>
      <c r="B3" s="168" t="s">
        <v>186</v>
      </c>
      <c r="C3" s="580" t="s">
        <v>409</v>
      </c>
      <c r="E3" s="575"/>
    </row>
    <row r="4" spans="1:5" x14ac:dyDescent="0.3">
      <c r="A4" s="154"/>
      <c r="B4" s="169" t="s">
        <v>187</v>
      </c>
      <c r="C4" s="581" t="s">
        <v>410</v>
      </c>
    </row>
    <row r="5" spans="1:5" ht="15" thickBot="1" x14ac:dyDescent="0.35">
      <c r="A5" s="1"/>
      <c r="B5" s="1"/>
      <c r="C5" s="2"/>
      <c r="D5" s="107"/>
      <c r="E5" s="1"/>
    </row>
    <row r="6" spans="1:5" ht="28.2" thickBot="1" x14ac:dyDescent="0.35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" customHeight="1" x14ac:dyDescent="0.3">
      <c r="A7" s="5" t="s">
        <v>216</v>
      </c>
      <c r="B7" s="110" t="s">
        <v>17</v>
      </c>
      <c r="C7" s="133" t="s">
        <v>203</v>
      </c>
      <c r="D7" s="559">
        <v>29144.12</v>
      </c>
      <c r="E7" s="560">
        <v>547054.81999999995</v>
      </c>
    </row>
    <row r="8" spans="1:5" ht="15.9" customHeight="1" x14ac:dyDescent="0.3">
      <c r="A8" s="5" t="s">
        <v>216</v>
      </c>
      <c r="B8" s="110" t="s">
        <v>18</v>
      </c>
      <c r="C8" s="133" t="s">
        <v>204</v>
      </c>
      <c r="D8" s="559">
        <v>0</v>
      </c>
      <c r="E8" s="560">
        <v>0</v>
      </c>
    </row>
    <row r="9" spans="1:5" ht="15.9" customHeight="1" x14ac:dyDescent="0.3">
      <c r="A9" s="6" t="s">
        <v>216</v>
      </c>
      <c r="B9" s="111" t="s">
        <v>21</v>
      </c>
      <c r="C9" s="134" t="s">
        <v>212</v>
      </c>
      <c r="D9" s="561">
        <v>1323627308.9200001</v>
      </c>
      <c r="E9" s="562">
        <v>13834445548.27</v>
      </c>
    </row>
    <row r="10" spans="1:5" ht="15.9" customHeight="1" x14ac:dyDescent="0.3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" customHeight="1" x14ac:dyDescent="0.3">
      <c r="A11" s="5" t="s">
        <v>217</v>
      </c>
      <c r="B11" s="110" t="s">
        <v>41</v>
      </c>
      <c r="C11" s="133" t="s">
        <v>210</v>
      </c>
      <c r="D11" s="559">
        <v>0</v>
      </c>
      <c r="E11" s="560">
        <v>0.2</v>
      </c>
    </row>
    <row r="12" spans="1:5" ht="15.9" customHeight="1" x14ac:dyDescent="0.3">
      <c r="A12" s="5" t="s">
        <v>217</v>
      </c>
      <c r="B12" s="110" t="s">
        <v>43</v>
      </c>
      <c r="C12" s="133" t="s">
        <v>211</v>
      </c>
      <c r="D12" s="559">
        <v>60062459.670000002</v>
      </c>
      <c r="E12" s="560">
        <v>697935257.63999999</v>
      </c>
    </row>
    <row r="13" spans="1:5" ht="15.9" customHeight="1" x14ac:dyDescent="0.3">
      <c r="A13" s="5" t="s">
        <v>217</v>
      </c>
      <c r="B13" s="110" t="s">
        <v>262</v>
      </c>
      <c r="C13" s="133" t="s">
        <v>264</v>
      </c>
      <c r="D13" s="559">
        <v>68437</v>
      </c>
      <c r="E13" s="560">
        <v>2533211.96</v>
      </c>
    </row>
    <row r="14" spans="1:5" ht="15.9" customHeight="1" x14ac:dyDescent="0.3">
      <c r="A14" s="6" t="s">
        <v>217</v>
      </c>
      <c r="B14" s="111" t="s">
        <v>45</v>
      </c>
      <c r="C14" s="134" t="s">
        <v>213</v>
      </c>
      <c r="D14" s="561">
        <v>52926097.369999997</v>
      </c>
      <c r="E14" s="562">
        <v>2487920278.5700002</v>
      </c>
    </row>
    <row r="15" spans="1:5" ht="15.9" customHeight="1" x14ac:dyDescent="0.3">
      <c r="A15" s="6" t="s">
        <v>218</v>
      </c>
      <c r="B15" s="111" t="s">
        <v>58</v>
      </c>
      <c r="C15" s="134" t="s">
        <v>318</v>
      </c>
      <c r="D15" s="561">
        <v>63900535.409999996</v>
      </c>
      <c r="E15" s="562">
        <v>874987037.21000004</v>
      </c>
    </row>
    <row r="16" spans="1:5" ht="15.9" customHeight="1" x14ac:dyDescent="0.3">
      <c r="A16" s="6" t="s">
        <v>219</v>
      </c>
      <c r="B16" s="111" t="s">
        <v>68</v>
      </c>
      <c r="C16" s="134" t="s">
        <v>319</v>
      </c>
      <c r="D16" s="561">
        <v>115480733.68000001</v>
      </c>
      <c r="E16" s="562">
        <v>1289473979.8199999</v>
      </c>
    </row>
    <row r="17" spans="1:5" ht="15.9" customHeight="1" x14ac:dyDescent="0.3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5.9" customHeight="1" x14ac:dyDescent="0.3">
      <c r="A18" s="5" t="s">
        <v>220</v>
      </c>
      <c r="B18" s="110" t="s">
        <v>266</v>
      </c>
      <c r="C18" s="133" t="s">
        <v>265</v>
      </c>
      <c r="D18" s="559">
        <v>5691733.1299999999</v>
      </c>
      <c r="E18" s="560">
        <v>59853468.259999998</v>
      </c>
    </row>
    <row r="19" spans="1:5" ht="15.9" customHeight="1" x14ac:dyDescent="0.3">
      <c r="A19" s="6" t="s">
        <v>220</v>
      </c>
      <c r="B19" s="111" t="s">
        <v>81</v>
      </c>
      <c r="C19" s="134" t="s">
        <v>224</v>
      </c>
      <c r="D19" s="561">
        <v>20747357.469999999</v>
      </c>
      <c r="E19" s="562">
        <v>1958965356.78</v>
      </c>
    </row>
    <row r="20" spans="1:5" ht="15.9" customHeight="1" x14ac:dyDescent="0.3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" customHeight="1" x14ac:dyDescent="0.3">
      <c r="A21" s="6" t="s">
        <v>227</v>
      </c>
      <c r="B21" s="111" t="s">
        <v>92</v>
      </c>
      <c r="C21" s="134" t="s">
        <v>228</v>
      </c>
      <c r="D21" s="561">
        <v>1002290350.24</v>
      </c>
      <c r="E21" s="562">
        <v>9645464656.8099995</v>
      </c>
    </row>
    <row r="22" spans="1:5" ht="15.9" customHeight="1" x14ac:dyDescent="0.3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" customHeight="1" x14ac:dyDescent="0.3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" customHeight="1" x14ac:dyDescent="0.3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" customHeight="1" x14ac:dyDescent="0.3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" customHeight="1" x14ac:dyDescent="0.3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" customHeight="1" x14ac:dyDescent="0.3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" customHeight="1" x14ac:dyDescent="0.3">
      <c r="A28" s="5" t="s">
        <v>233</v>
      </c>
      <c r="B28" s="110" t="s">
        <v>107</v>
      </c>
      <c r="C28" s="133" t="s">
        <v>108</v>
      </c>
      <c r="D28" s="559">
        <v>0</v>
      </c>
      <c r="E28" s="560">
        <v>1044</v>
      </c>
    </row>
    <row r="29" spans="1:5" ht="15.9" customHeight="1" x14ac:dyDescent="0.3">
      <c r="A29" s="5" t="s">
        <v>233</v>
      </c>
      <c r="B29" s="110" t="s">
        <v>110</v>
      </c>
      <c r="C29" s="133" t="s">
        <v>111</v>
      </c>
      <c r="D29" s="559">
        <v>72398804.640000001</v>
      </c>
      <c r="E29" s="560">
        <v>452354349.85000002</v>
      </c>
    </row>
    <row r="30" spans="1:5" ht="15.9" customHeight="1" x14ac:dyDescent="0.3">
      <c r="A30" s="5" t="s">
        <v>233</v>
      </c>
      <c r="B30" s="110" t="s">
        <v>113</v>
      </c>
      <c r="C30" s="133" t="s">
        <v>114</v>
      </c>
      <c r="D30" s="559">
        <v>89696465.810000002</v>
      </c>
      <c r="E30" s="560">
        <v>853194961.98000002</v>
      </c>
    </row>
    <row r="31" spans="1:5" ht="15.9" customHeight="1" x14ac:dyDescent="0.3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" customHeight="1" x14ac:dyDescent="0.3">
      <c r="A32" s="5" t="s">
        <v>233</v>
      </c>
      <c r="B32" s="110" t="s">
        <v>116</v>
      </c>
      <c r="C32" s="133" t="s">
        <v>117</v>
      </c>
      <c r="D32" s="559">
        <v>55105.7</v>
      </c>
      <c r="E32" s="560">
        <v>594870.30000000005</v>
      </c>
    </row>
    <row r="33" spans="1:5" ht="15.9" customHeight="1" x14ac:dyDescent="0.3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" customHeight="1" x14ac:dyDescent="0.3">
      <c r="A34" s="5" t="s">
        <v>233</v>
      </c>
      <c r="B34" s="110" t="s">
        <v>365</v>
      </c>
      <c r="C34" s="133" t="s">
        <v>396</v>
      </c>
      <c r="D34" s="559">
        <v>5167019.08</v>
      </c>
      <c r="E34" s="560">
        <v>54008175.799999997</v>
      </c>
    </row>
    <row r="35" spans="1:5" s="236" customFormat="1" ht="15.9" customHeight="1" x14ac:dyDescent="0.3">
      <c r="A35" s="5" t="s">
        <v>233</v>
      </c>
      <c r="B35" s="110" t="s">
        <v>126</v>
      </c>
      <c r="C35" s="133" t="s">
        <v>366</v>
      </c>
      <c r="D35" s="559">
        <v>4372.07</v>
      </c>
      <c r="E35" s="560">
        <v>58279.82</v>
      </c>
    </row>
    <row r="36" spans="1:5" s="236" customFormat="1" ht="15.9" customHeight="1" x14ac:dyDescent="0.3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" customHeight="1" x14ac:dyDescent="0.3">
      <c r="A37" s="5" t="s">
        <v>233</v>
      </c>
      <c r="B37" s="110" t="s">
        <v>361</v>
      </c>
      <c r="C37" s="133" t="s">
        <v>367</v>
      </c>
      <c r="D37" s="559">
        <v>404705.36</v>
      </c>
      <c r="E37" s="560">
        <v>4746145.8899999997</v>
      </c>
    </row>
    <row r="38" spans="1:5" s="236" customFormat="1" ht="15.9" customHeight="1" x14ac:dyDescent="0.3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" customHeight="1" x14ac:dyDescent="0.3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" customHeight="1" x14ac:dyDescent="0.3">
      <c r="A40" s="5" t="s">
        <v>237</v>
      </c>
      <c r="B40" s="110" t="s">
        <v>140</v>
      </c>
      <c r="C40" s="133" t="s">
        <v>380</v>
      </c>
      <c r="D40" s="559">
        <v>5172174.8499999996</v>
      </c>
      <c r="E40" s="560">
        <v>703835399.63</v>
      </c>
    </row>
    <row r="41" spans="1:5" ht="15.9" customHeight="1" x14ac:dyDescent="0.3">
      <c r="A41" s="5" t="s">
        <v>237</v>
      </c>
      <c r="B41" s="110" t="s">
        <v>142</v>
      </c>
      <c r="C41" s="133" t="s">
        <v>381</v>
      </c>
      <c r="D41" s="559">
        <v>82958848.760000005</v>
      </c>
      <c r="E41" s="560">
        <v>2473952239.04</v>
      </c>
    </row>
    <row r="42" spans="1:5" ht="15.9" customHeight="1" x14ac:dyDescent="0.3">
      <c r="A42" s="6" t="s">
        <v>237</v>
      </c>
      <c r="B42" s="111" t="s">
        <v>144</v>
      </c>
      <c r="C42" s="134" t="s">
        <v>382</v>
      </c>
      <c r="D42" s="561">
        <v>22882298.859999999</v>
      </c>
      <c r="E42" s="562">
        <v>180218795</v>
      </c>
    </row>
    <row r="43" spans="1:5" ht="15.9" customHeight="1" x14ac:dyDescent="0.3">
      <c r="A43" s="5" t="s">
        <v>379</v>
      </c>
      <c r="B43" s="110" t="s">
        <v>150</v>
      </c>
      <c r="C43" s="133" t="s">
        <v>151</v>
      </c>
      <c r="D43" s="559">
        <v>3246110.58</v>
      </c>
      <c r="E43" s="560">
        <v>29959133.84</v>
      </c>
    </row>
    <row r="44" spans="1:5" ht="15.9" customHeight="1" x14ac:dyDescent="0.3">
      <c r="A44" s="6" t="s">
        <v>379</v>
      </c>
      <c r="B44" s="111" t="s">
        <v>156</v>
      </c>
      <c r="C44" s="134" t="s">
        <v>157</v>
      </c>
      <c r="D44" s="561">
        <v>1494819813.6199999</v>
      </c>
      <c r="E44" s="562">
        <v>14217815321.23</v>
      </c>
    </row>
    <row r="45" spans="1:5" ht="15.9" customHeight="1" x14ac:dyDescent="0.3">
      <c r="A45" s="5" t="s">
        <v>238</v>
      </c>
      <c r="B45" s="110" t="s">
        <v>158</v>
      </c>
      <c r="C45" s="133" t="s">
        <v>345</v>
      </c>
      <c r="D45" s="559">
        <v>399382.8</v>
      </c>
      <c r="E45" s="560">
        <v>3282447.88</v>
      </c>
    </row>
    <row r="46" spans="1:5" ht="15.9" customHeight="1" x14ac:dyDescent="0.3">
      <c r="A46" s="5" t="s">
        <v>238</v>
      </c>
      <c r="B46" s="110" t="s">
        <v>159</v>
      </c>
      <c r="C46" s="133" t="s">
        <v>346</v>
      </c>
      <c r="D46" s="559">
        <v>66563.88</v>
      </c>
      <c r="E46" s="560">
        <v>547075.27</v>
      </c>
    </row>
    <row r="47" spans="1:5" ht="15.9" customHeight="1" x14ac:dyDescent="0.3">
      <c r="A47" s="7" t="s">
        <v>238</v>
      </c>
      <c r="B47" s="112" t="s">
        <v>160</v>
      </c>
      <c r="C47" s="135" t="s">
        <v>347</v>
      </c>
      <c r="D47" s="563">
        <v>66563.88</v>
      </c>
      <c r="E47" s="564">
        <v>547075.27</v>
      </c>
    </row>
    <row r="48" spans="1:5" ht="15.9" customHeight="1" x14ac:dyDescent="0.3">
      <c r="A48" s="5" t="s">
        <v>238</v>
      </c>
      <c r="B48" s="110" t="s">
        <v>161</v>
      </c>
      <c r="C48" s="133" t="s">
        <v>243</v>
      </c>
      <c r="D48" s="559">
        <v>29164.57</v>
      </c>
      <c r="E48" s="560">
        <v>1176743.23</v>
      </c>
    </row>
    <row r="49" spans="1:5" ht="15.9" customHeight="1" x14ac:dyDescent="0.3">
      <c r="A49" s="5" t="s">
        <v>238</v>
      </c>
      <c r="B49" s="110" t="s">
        <v>162</v>
      </c>
      <c r="C49" s="133" t="s">
        <v>242</v>
      </c>
      <c r="D49" s="559">
        <v>90912.84</v>
      </c>
      <c r="E49" s="560">
        <v>626798.04</v>
      </c>
    </row>
    <row r="50" spans="1:5" ht="15.9" customHeight="1" x14ac:dyDescent="0.3">
      <c r="A50" s="5" t="s">
        <v>238</v>
      </c>
      <c r="B50" s="110" t="s">
        <v>163</v>
      </c>
      <c r="C50" s="133" t="s">
        <v>241</v>
      </c>
      <c r="D50" s="559">
        <v>9073.6</v>
      </c>
      <c r="E50" s="560">
        <v>600469.69999999995</v>
      </c>
    </row>
    <row r="51" spans="1:5" ht="15.9" customHeight="1" x14ac:dyDescent="0.3">
      <c r="A51" s="5" t="s">
        <v>238</v>
      </c>
      <c r="B51" s="110" t="s">
        <v>164</v>
      </c>
      <c r="C51" s="133" t="s">
        <v>239</v>
      </c>
      <c r="D51" s="559">
        <v>7983.23</v>
      </c>
      <c r="E51" s="560">
        <v>605249.62</v>
      </c>
    </row>
    <row r="52" spans="1:5" ht="15.9" customHeight="1" x14ac:dyDescent="0.3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" customHeight="1" x14ac:dyDescent="0.3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" customHeight="1" x14ac:dyDescent="0.3">
      <c r="A54" s="6" t="s">
        <v>244</v>
      </c>
      <c r="B54" s="111" t="s">
        <v>168</v>
      </c>
      <c r="C54" s="134" t="s">
        <v>169</v>
      </c>
      <c r="D54" s="561">
        <v>0</v>
      </c>
      <c r="E54" s="562">
        <v>-91244650.260000005</v>
      </c>
    </row>
    <row r="55" spans="1:5" ht="15.9" customHeight="1" x14ac:dyDescent="0.3">
      <c r="A55" s="5" t="s">
        <v>251</v>
      </c>
      <c r="B55" s="110" t="s">
        <v>170</v>
      </c>
      <c r="C55" s="133" t="s">
        <v>383</v>
      </c>
      <c r="D55" s="559">
        <v>1142803.73</v>
      </c>
      <c r="E55" s="560">
        <v>14019346.15</v>
      </c>
    </row>
    <row r="56" spans="1:5" ht="15.9" customHeight="1" x14ac:dyDescent="0.3">
      <c r="A56" s="5" t="s">
        <v>251</v>
      </c>
      <c r="B56" s="110" t="s">
        <v>171</v>
      </c>
      <c r="C56" s="133" t="s">
        <v>245</v>
      </c>
      <c r="D56" s="559">
        <v>671043.03</v>
      </c>
      <c r="E56" s="560">
        <v>5625176.1200000001</v>
      </c>
    </row>
    <row r="57" spans="1:5" ht="15.9" customHeight="1" x14ac:dyDescent="0.3">
      <c r="A57" s="5" t="s">
        <v>251</v>
      </c>
      <c r="B57" s="110" t="s">
        <v>172</v>
      </c>
      <c r="C57" s="133" t="s">
        <v>246</v>
      </c>
      <c r="D57" s="559">
        <v>445209.53</v>
      </c>
      <c r="E57" s="560">
        <v>14680061.91</v>
      </c>
    </row>
    <row r="58" spans="1:5" ht="15.9" customHeight="1" x14ac:dyDescent="0.3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" customHeight="1" x14ac:dyDescent="0.3">
      <c r="A59" s="8" t="s">
        <v>251</v>
      </c>
      <c r="B59" s="113" t="s">
        <v>174</v>
      </c>
      <c r="C59" s="136" t="s">
        <v>384</v>
      </c>
      <c r="D59" s="565">
        <v>1923364.81</v>
      </c>
      <c r="E59" s="566">
        <v>14996445.15</v>
      </c>
    </row>
    <row r="60" spans="1:5" ht="15.9" customHeight="1" x14ac:dyDescent="0.3">
      <c r="A60" s="5" t="s">
        <v>251</v>
      </c>
      <c r="B60" s="110" t="s">
        <v>175</v>
      </c>
      <c r="C60" s="133" t="s">
        <v>248</v>
      </c>
      <c r="D60" s="559">
        <v>2466234.96</v>
      </c>
      <c r="E60" s="560">
        <v>10543114.810000001</v>
      </c>
    </row>
    <row r="61" spans="1:5" ht="15.9" customHeight="1" x14ac:dyDescent="0.3">
      <c r="A61" s="5" t="s">
        <v>251</v>
      </c>
      <c r="B61" s="110" t="s">
        <v>176</v>
      </c>
      <c r="C61" s="133" t="s">
        <v>249</v>
      </c>
      <c r="D61" s="559">
        <v>336573.48</v>
      </c>
      <c r="E61" s="560">
        <v>4486681.95</v>
      </c>
    </row>
    <row r="62" spans="1:5" ht="15.9" customHeight="1" x14ac:dyDescent="0.3">
      <c r="A62" s="7" t="s">
        <v>251</v>
      </c>
      <c r="B62" s="112" t="s">
        <v>177</v>
      </c>
      <c r="C62" s="135" t="s">
        <v>250</v>
      </c>
      <c r="D62" s="563">
        <v>0</v>
      </c>
      <c r="E62" s="564">
        <v>972</v>
      </c>
    </row>
    <row r="63" spans="1:5" ht="15.9" customHeight="1" x14ac:dyDescent="0.3">
      <c r="A63" s="138" t="s">
        <v>251</v>
      </c>
      <c r="B63" s="139" t="s">
        <v>178</v>
      </c>
      <c r="C63" s="140" t="s">
        <v>179</v>
      </c>
      <c r="D63" s="567">
        <v>181797.35</v>
      </c>
      <c r="E63" s="568">
        <v>920758.82</v>
      </c>
    </row>
    <row r="64" spans="1:5" ht="15.9" customHeight="1" thickBot="1" x14ac:dyDescent="0.35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3">
      <c r="A65" s="115"/>
      <c r="B65" s="115"/>
      <c r="C65" s="115"/>
      <c r="D65" s="115"/>
      <c r="E65" s="115"/>
    </row>
    <row r="66" spans="1:5" ht="15" thickBot="1" x14ac:dyDescent="0.35">
      <c r="A66" s="116" t="s">
        <v>286</v>
      </c>
      <c r="B66" s="116"/>
      <c r="C66" s="117"/>
      <c r="D66" s="116"/>
      <c r="E66" s="115"/>
    </row>
    <row r="67" spans="1:5" ht="15.9" customHeight="1" x14ac:dyDescent="0.3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" customHeight="1" x14ac:dyDescent="0.3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" customHeight="1" x14ac:dyDescent="0.3">
      <c r="A69" s="146" t="s">
        <v>227</v>
      </c>
      <c r="B69" s="147" t="s">
        <v>283</v>
      </c>
      <c r="C69" s="148" t="s">
        <v>387</v>
      </c>
      <c r="D69" s="573">
        <v>25.2</v>
      </c>
      <c r="E69" s="142">
        <v>0</v>
      </c>
    </row>
    <row r="70" spans="1:5" ht="15.9" customHeight="1" thickBot="1" x14ac:dyDescent="0.35">
      <c r="A70" s="146" t="s">
        <v>227</v>
      </c>
      <c r="B70" s="147" t="s">
        <v>283</v>
      </c>
      <c r="C70" s="148" t="s">
        <v>388</v>
      </c>
      <c r="D70" s="572">
        <f>100-D67-D68-D69</f>
        <v>27.613983510000001</v>
      </c>
      <c r="E70" s="141"/>
    </row>
    <row r="71" spans="1:5" ht="15.9" customHeight="1" thickBot="1" x14ac:dyDescent="0.35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27" activePane="bottomRight" state="frozen"/>
      <selection pane="topRight"/>
      <selection pane="bottomLeft"/>
      <selection pane="bottomRight"/>
    </sheetView>
  </sheetViews>
  <sheetFormatPr baseColWidth="10" defaultColWidth="11.5546875" defaultRowHeight="13.8" x14ac:dyDescent="0.25"/>
  <cols>
    <col min="1" max="1" width="9.6640625" style="1" customWidth="1" collapsed="1"/>
    <col min="2" max="2" width="8.6640625" style="1" customWidth="1" collapsed="1"/>
    <col min="3" max="3" width="55.6640625" style="1" customWidth="1" collapsed="1"/>
    <col min="4" max="6" width="15.6640625" style="1" customWidth="1" collapsed="1"/>
    <col min="7" max="7" width="60.6640625" style="1" customWidth="1" collapsed="1"/>
    <col min="8" max="8" width="6.5546875" style="1" customWidth="1" collapsed="1"/>
    <col min="9" max="16384" width="11.5546875" style="1" collapsed="1"/>
  </cols>
  <sheetData>
    <row r="1" spans="1:7" ht="22.5" customHeight="1" x14ac:dyDescent="0.25">
      <c r="A1" s="576" t="s">
        <v>317</v>
      </c>
      <c r="F1" s="468">
        <v>45964</v>
      </c>
    </row>
    <row r="2" spans="1:7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x14ac:dyDescent="0.25">
      <c r="A3" s="156"/>
      <c r="B3" s="159" t="s">
        <v>186</v>
      </c>
      <c r="C3" s="165" t="str">
        <f>'Werteliste-BIENE'!$C$3</f>
        <v>Oktober</v>
      </c>
      <c r="G3" s="507" t="s">
        <v>389</v>
      </c>
    </row>
    <row r="4" spans="1:7" x14ac:dyDescent="0.25">
      <c r="A4" s="157"/>
      <c r="B4" s="160" t="s">
        <v>187</v>
      </c>
      <c r="C4" s="166" t="str">
        <f>'Werteliste-BIENE'!$C$4</f>
        <v>2025</v>
      </c>
      <c r="G4" s="108"/>
    </row>
    <row r="5" spans="1:7" ht="14.4" thickBot="1" x14ac:dyDescent="0.3">
      <c r="A5" s="118"/>
      <c r="B5" s="118"/>
      <c r="C5" s="120"/>
      <c r="D5" s="121"/>
      <c r="E5" s="118"/>
      <c r="F5" s="118"/>
      <c r="G5" s="119"/>
    </row>
    <row r="6" spans="1:7" ht="28.2" thickBot="1" x14ac:dyDescent="0.3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399999999999999" customHeight="1" x14ac:dyDescent="0.25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399999999999999" customHeight="1" x14ac:dyDescent="0.25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399999999999999" customHeight="1" x14ac:dyDescent="0.25">
      <c r="A9" s="5" t="s">
        <v>216</v>
      </c>
      <c r="B9" s="110" t="s">
        <v>23</v>
      </c>
      <c r="C9" s="129" t="s">
        <v>205</v>
      </c>
      <c r="D9" s="554"/>
      <c r="E9" s="184">
        <v>-82871949.099999994</v>
      </c>
      <c r="F9" s="185">
        <v>-756719048.99000013</v>
      </c>
      <c r="G9" s="501" t="s">
        <v>331</v>
      </c>
    </row>
    <row r="10" spans="1:7" ht="17.399999999999999" customHeight="1" x14ac:dyDescent="0.25">
      <c r="A10" s="5" t="s">
        <v>216</v>
      </c>
      <c r="B10" s="110" t="s">
        <v>25</v>
      </c>
      <c r="C10" s="129" t="s">
        <v>206</v>
      </c>
      <c r="D10" s="554"/>
      <c r="E10" s="184">
        <v>0</v>
      </c>
      <c r="F10" s="185">
        <v>-15838825.720000001</v>
      </c>
      <c r="G10" s="501" t="s">
        <v>331</v>
      </c>
    </row>
    <row r="11" spans="1:7" ht="17.399999999999999" customHeight="1" x14ac:dyDescent="0.25">
      <c r="A11" s="5" t="s">
        <v>216</v>
      </c>
      <c r="B11" s="110" t="s">
        <v>26</v>
      </c>
      <c r="C11" s="129" t="s">
        <v>207</v>
      </c>
      <c r="D11" s="554"/>
      <c r="E11" s="184">
        <v>582399.48</v>
      </c>
      <c r="F11" s="185">
        <v>5916571.4000000004</v>
      </c>
      <c r="G11" s="501" t="s">
        <v>332</v>
      </c>
    </row>
    <row r="12" spans="1:7" ht="17.399999999999999" customHeight="1" x14ac:dyDescent="0.25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399999999999999" customHeight="1" x14ac:dyDescent="0.25">
      <c r="A13" s="6" t="s">
        <v>216</v>
      </c>
      <c r="B13" s="111" t="s">
        <v>30</v>
      </c>
      <c r="C13" s="130" t="s">
        <v>208</v>
      </c>
      <c r="D13" s="555"/>
      <c r="E13" s="186">
        <v>-168669491.37399417</v>
      </c>
      <c r="F13" s="187">
        <v>-658407812.78299415</v>
      </c>
      <c r="G13" s="502" t="s">
        <v>334</v>
      </c>
    </row>
    <row r="14" spans="1:7" ht="17.399999999999999" customHeight="1" x14ac:dyDescent="0.25">
      <c r="A14" s="5" t="s">
        <v>217</v>
      </c>
      <c r="B14" s="110" t="s">
        <v>46</v>
      </c>
      <c r="C14" s="129" t="s">
        <v>344</v>
      </c>
      <c r="D14" s="554"/>
      <c r="E14" s="184">
        <v>354425.33</v>
      </c>
      <c r="F14" s="185">
        <v>2281659.96</v>
      </c>
      <c r="G14" s="501" t="s">
        <v>333</v>
      </c>
    </row>
    <row r="15" spans="1:7" ht="17.399999999999999" customHeight="1" x14ac:dyDescent="0.25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399999999999999" customHeight="1" x14ac:dyDescent="0.25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399999999999999" customHeight="1" x14ac:dyDescent="0.25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0</v>
      </c>
      <c r="G17" s="502" t="s">
        <v>331</v>
      </c>
    </row>
    <row r="18" spans="1:7" ht="17.399999999999999" customHeight="1" x14ac:dyDescent="0.25">
      <c r="A18" s="5" t="s">
        <v>218</v>
      </c>
      <c r="B18" s="110" t="s">
        <v>60</v>
      </c>
      <c r="C18" s="129" t="s">
        <v>378</v>
      </c>
      <c r="D18" s="554"/>
      <c r="E18" s="184">
        <v>-311832.31</v>
      </c>
      <c r="F18" s="185">
        <v>37984341.515000001</v>
      </c>
      <c r="G18" s="501" t="s">
        <v>332</v>
      </c>
    </row>
    <row r="19" spans="1:7" ht="17.399999999999999" customHeight="1" x14ac:dyDescent="0.25">
      <c r="A19" s="6" t="s">
        <v>218</v>
      </c>
      <c r="B19" s="111" t="s">
        <v>61</v>
      </c>
      <c r="C19" s="130" t="s">
        <v>221</v>
      </c>
      <c r="D19" s="555"/>
      <c r="E19" s="186">
        <v>-8498111.6699999999</v>
      </c>
      <c r="F19" s="187">
        <v>-21580903.060000002</v>
      </c>
      <c r="G19" s="502" t="s">
        <v>331</v>
      </c>
    </row>
    <row r="20" spans="1:7" ht="17.399999999999999" customHeight="1" x14ac:dyDescent="0.25">
      <c r="A20" s="6" t="s">
        <v>219</v>
      </c>
      <c r="B20" s="111" t="s">
        <v>70</v>
      </c>
      <c r="C20" s="130" t="s">
        <v>223</v>
      </c>
      <c r="D20" s="555"/>
      <c r="E20" s="186">
        <v>-66988451.480142586</v>
      </c>
      <c r="F20" s="187">
        <v>-183238650.8472738</v>
      </c>
      <c r="G20" s="502" t="s">
        <v>334</v>
      </c>
    </row>
    <row r="21" spans="1:7" ht="17.399999999999999" customHeight="1" x14ac:dyDescent="0.25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399999999999999" customHeight="1" x14ac:dyDescent="0.25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399999999999999" customHeight="1" x14ac:dyDescent="0.25">
      <c r="A23" s="6" t="s">
        <v>220</v>
      </c>
      <c r="B23" s="111" t="s">
        <v>87</v>
      </c>
      <c r="C23" s="130" t="s">
        <v>229</v>
      </c>
      <c r="D23" s="555"/>
      <c r="E23" s="186">
        <v>11637365.984999999</v>
      </c>
      <c r="F23" s="187">
        <v>-128477234.015</v>
      </c>
      <c r="G23" s="502" t="s">
        <v>334</v>
      </c>
    </row>
    <row r="24" spans="1:7" ht="28.5" customHeight="1" x14ac:dyDescent="0.25">
      <c r="A24" s="123" t="s">
        <v>227</v>
      </c>
      <c r="B24" s="124" t="s">
        <v>253</v>
      </c>
      <c r="C24" s="131" t="s">
        <v>290</v>
      </c>
      <c r="D24" s="557"/>
      <c r="E24" s="188">
        <v>2965831.69</v>
      </c>
      <c r="F24" s="189">
        <v>-220191603.08821541</v>
      </c>
      <c r="G24" s="503" t="s">
        <v>292</v>
      </c>
    </row>
    <row r="25" spans="1:7" ht="17.399999999999999" customHeight="1" x14ac:dyDescent="0.25">
      <c r="A25" s="5" t="s">
        <v>227</v>
      </c>
      <c r="B25" s="110" t="s">
        <v>254</v>
      </c>
      <c r="C25" s="129" t="s">
        <v>350</v>
      </c>
      <c r="D25" s="554"/>
      <c r="E25" s="184">
        <v>61338098.219685934</v>
      </c>
      <c r="F25" s="185">
        <v>347682683.7695446</v>
      </c>
      <c r="G25" s="504" t="s">
        <v>335</v>
      </c>
    </row>
    <row r="26" spans="1:7" ht="17.399999999999999" customHeight="1" x14ac:dyDescent="0.25">
      <c r="A26" s="5" t="s">
        <v>227</v>
      </c>
      <c r="B26" s="110" t="s">
        <v>288</v>
      </c>
      <c r="C26" s="129" t="s">
        <v>293</v>
      </c>
      <c r="D26" s="554"/>
      <c r="E26" s="184">
        <v>126952662.95321226</v>
      </c>
      <c r="F26" s="185">
        <v>1217352853.3652809</v>
      </c>
      <c r="G26" s="504" t="s">
        <v>294</v>
      </c>
    </row>
    <row r="27" spans="1:7" ht="17.399999999999999" customHeight="1" x14ac:dyDescent="0.25">
      <c r="A27" s="5" t="s">
        <v>227</v>
      </c>
      <c r="B27" s="110" t="s">
        <v>255</v>
      </c>
      <c r="C27" s="129" t="s">
        <v>351</v>
      </c>
      <c r="D27" s="554"/>
      <c r="E27" s="184">
        <v>8404506.5999999996</v>
      </c>
      <c r="F27" s="185">
        <v>84045065.999999985</v>
      </c>
      <c r="G27" s="504" t="s">
        <v>335</v>
      </c>
    </row>
    <row r="28" spans="1:7" ht="17.399999999999999" customHeight="1" x14ac:dyDescent="0.25">
      <c r="A28" s="6" t="s">
        <v>227</v>
      </c>
      <c r="B28" s="111" t="s">
        <v>289</v>
      </c>
      <c r="C28" s="130" t="s">
        <v>291</v>
      </c>
      <c r="D28" s="555"/>
      <c r="E28" s="186">
        <v>4438041.3317022845</v>
      </c>
      <c r="F28" s="187">
        <v>24523963.36741063</v>
      </c>
      <c r="G28" s="505" t="s">
        <v>295</v>
      </c>
    </row>
    <row r="29" spans="1:7" ht="17.399999999999999" customHeight="1" x14ac:dyDescent="0.25">
      <c r="A29" s="5" t="s">
        <v>230</v>
      </c>
      <c r="B29" s="110" t="s">
        <v>269</v>
      </c>
      <c r="C29" s="129" t="s">
        <v>320</v>
      </c>
      <c r="D29" s="554"/>
      <c r="E29" s="184">
        <v>0</v>
      </c>
      <c r="F29" s="185">
        <v>145058583.42000002</v>
      </c>
      <c r="G29" s="504" t="s">
        <v>305</v>
      </c>
    </row>
    <row r="30" spans="1:7" ht="17.399999999999999" customHeight="1" x14ac:dyDescent="0.25">
      <c r="A30" s="5" t="s">
        <v>230</v>
      </c>
      <c r="B30" s="110" t="s">
        <v>302</v>
      </c>
      <c r="C30" s="129" t="s">
        <v>231</v>
      </c>
      <c r="D30" s="554"/>
      <c r="E30" s="184">
        <v>0</v>
      </c>
      <c r="F30" s="185">
        <v>60095698.840000004</v>
      </c>
      <c r="G30" s="504" t="s">
        <v>305</v>
      </c>
    </row>
    <row r="31" spans="1:7" ht="17.399999999999999" customHeight="1" x14ac:dyDescent="0.25">
      <c r="A31" s="6" t="s">
        <v>230</v>
      </c>
      <c r="B31" s="111" t="s">
        <v>303</v>
      </c>
      <c r="C31" s="130" t="s">
        <v>232</v>
      </c>
      <c r="D31" s="555"/>
      <c r="E31" s="186">
        <v>0</v>
      </c>
      <c r="F31" s="187">
        <v>84962884.580000013</v>
      </c>
      <c r="G31" s="505" t="s">
        <v>305</v>
      </c>
    </row>
    <row r="32" spans="1:7" ht="17.399999999999999" customHeight="1" x14ac:dyDescent="0.25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399999999999999" customHeight="1" x14ac:dyDescent="0.25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399999999999999" customHeight="1" x14ac:dyDescent="0.25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399999999999999" customHeight="1" x14ac:dyDescent="0.25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399999999999999" customHeight="1" x14ac:dyDescent="0.25">
      <c r="A36" s="5" t="s">
        <v>271</v>
      </c>
      <c r="B36" s="110" t="s">
        <v>375</v>
      </c>
      <c r="C36" s="129" t="s">
        <v>324</v>
      </c>
      <c r="D36" s="554"/>
      <c r="E36" s="184">
        <v>167985.54</v>
      </c>
      <c r="F36" s="185">
        <v>1412343.1</v>
      </c>
      <c r="G36" s="504" t="s">
        <v>299</v>
      </c>
    </row>
    <row r="37" spans="1:7" s="454" customFormat="1" ht="17.399999999999999" customHeight="1" x14ac:dyDescent="0.25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95" customHeight="1" x14ac:dyDescent="0.25">
      <c r="A38" s="5" t="s">
        <v>271</v>
      </c>
      <c r="B38" s="110" t="s">
        <v>394</v>
      </c>
      <c r="C38" s="129" t="s">
        <v>374</v>
      </c>
      <c r="D38" s="554"/>
      <c r="E38" s="184">
        <v>0</v>
      </c>
      <c r="F38" s="185">
        <v>50514.06</v>
      </c>
      <c r="G38" s="504" t="s">
        <v>336</v>
      </c>
    </row>
    <row r="39" spans="1:7" s="454" customFormat="1" ht="17.399999999999999" customHeight="1" x14ac:dyDescent="0.25">
      <c r="A39" s="5" t="s">
        <v>233</v>
      </c>
      <c r="B39" s="110" t="s">
        <v>127</v>
      </c>
      <c r="C39" s="129" t="s">
        <v>353</v>
      </c>
      <c r="D39" s="554"/>
      <c r="E39" s="184">
        <v>0</v>
      </c>
      <c r="F39" s="185">
        <v>13311111.260000002</v>
      </c>
      <c r="G39" s="504" t="s">
        <v>336</v>
      </c>
    </row>
    <row r="40" spans="1:7" s="454" customFormat="1" ht="17.399999999999999" customHeight="1" x14ac:dyDescent="0.25">
      <c r="A40" s="5" t="s">
        <v>233</v>
      </c>
      <c r="B40" s="110" t="s">
        <v>357</v>
      </c>
      <c r="C40" s="129" t="s">
        <v>358</v>
      </c>
      <c r="D40" s="554"/>
      <c r="E40" s="184">
        <v>0</v>
      </c>
      <c r="F40" s="185">
        <v>895445.09000000008</v>
      </c>
      <c r="G40" s="504" t="s">
        <v>336</v>
      </c>
    </row>
    <row r="41" spans="1:7" s="454" customFormat="1" ht="17.399999999999999" customHeight="1" x14ac:dyDescent="0.25">
      <c r="A41" s="5" t="s">
        <v>233</v>
      </c>
      <c r="B41" s="110" t="s">
        <v>363</v>
      </c>
      <c r="C41" s="129" t="s">
        <v>364</v>
      </c>
      <c r="D41" s="554"/>
      <c r="E41" s="184">
        <v>0</v>
      </c>
      <c r="F41" s="185">
        <v>3575277.24</v>
      </c>
      <c r="G41" s="504" t="s">
        <v>336</v>
      </c>
    </row>
    <row r="42" spans="1:7" ht="17.399999999999999" customHeight="1" x14ac:dyDescent="0.25">
      <c r="A42" s="5" t="s">
        <v>233</v>
      </c>
      <c r="B42" s="122" t="s">
        <v>195</v>
      </c>
      <c r="C42" s="129" t="s">
        <v>235</v>
      </c>
      <c r="D42" s="554"/>
      <c r="E42" s="184">
        <v>1464351.92</v>
      </c>
      <c r="F42" s="185">
        <v>23662380.220000006</v>
      </c>
      <c r="G42" s="501" t="s">
        <v>337</v>
      </c>
    </row>
    <row r="43" spans="1:7" ht="17.399999999999999" customHeight="1" x14ac:dyDescent="0.25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753139.98</v>
      </c>
      <c r="G43" s="501" t="s">
        <v>337</v>
      </c>
    </row>
    <row r="44" spans="1:7" ht="17.399999999999999" customHeight="1" x14ac:dyDescent="0.25">
      <c r="A44" s="5" t="s">
        <v>233</v>
      </c>
      <c r="B44" s="122" t="s">
        <v>131</v>
      </c>
      <c r="C44" s="129" t="s">
        <v>132</v>
      </c>
      <c r="D44" s="554"/>
      <c r="E44" s="184">
        <v>1006212.74</v>
      </c>
      <c r="F44" s="185">
        <v>10079201.149999999</v>
      </c>
      <c r="G44" s="501" t="s">
        <v>337</v>
      </c>
    </row>
    <row r="45" spans="1:7" s="454" customFormat="1" ht="17.399999999999999" customHeight="1" x14ac:dyDescent="0.25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399999999999999" customHeight="1" x14ac:dyDescent="0.25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399999999999999" customHeight="1" x14ac:dyDescent="0.25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399999999999999" customHeight="1" x14ac:dyDescent="0.25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399999999999999" customHeight="1" thickBot="1" x14ac:dyDescent="0.3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24.3.0.3</cp:keywords>
  <cp:lastModifiedBy>Aßmann, Sandra</cp:lastModifiedBy>
  <cp:lastPrinted>2023-01-12T10:59:13Z</cp:lastPrinted>
  <dcterms:created xsi:type="dcterms:W3CDTF">2019-08-21T09:16:07Z</dcterms:created>
  <dcterms:modified xsi:type="dcterms:W3CDTF">2025-11-17T10:24:25Z</dcterms:modified>
  <cp:contentStatus>220215</cp:contentStatus>
</cp:coreProperties>
</file>