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5\D2 BIENE\"/>
    </mc:Choice>
  </mc:AlternateContent>
  <xr:revisionPtr revIDLastSave="0" documentId="8_{799B8B34-0FAF-4D4B-B799-57C882F451F2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29040" windowHeight="1764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<sst xmlns="http://schemas.openxmlformats.org/spreadsheetml/2006/main" count="720" uniqueCount="411">
  <si>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</si>
  <si>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</si>
  <si>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</si>
  <si>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</si>
  <si>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</si>
  <si>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</si>
  <si>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</si>
  <si>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</si>
  <si>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</si>
  <si>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</si>
  <si>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</si>
  <si>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</si>
  <si>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</si>
  <si>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</si>
  <si>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</si>
  <si>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</si>
  <si>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</si>
  <si>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</si>
  <si>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</si>
  <si>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</si>
  <si>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</si>
  <si>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</si>
  <si>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</si>
  <si>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</si>
  <si>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</si>
  <si>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</si>
  <si>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</si>
  <si>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</si>
  <si>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</si>
  <si>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</si>
  <si>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</si>
  <si>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</si>
  <si>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</si>
  <si>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</si>
  <si>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</si>
  <si>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</si>
  <si>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</si>
  <si>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</si>
  <si>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</si>
  <si>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</si>
  <si>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</si>
  <si>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</si>
  <si>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</si>
  <si>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</si>
  <si>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</si>
  <si>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</si>
  <si>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</si>
  <si>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</si>
  <si>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</si>
  <si>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</si>
  <si>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</si>
  <si>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</si>
  <si>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</si>
  <si>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</si>
  <si>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</si>
  <si>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</si>
  <si>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</si>
  <si>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</si>
  <si>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</si>
  <si>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</si>
  <si>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</si>
  <si>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</si>
  <si>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</si>
  <si>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</si>
  <si>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</si>
  <si>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</si>
  <si>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</si>
  <si>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</si>
  <si>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</si>
  <si>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</si>
  <si>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</si>
  <si>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</si>
  <si>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</si>
  <si>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</si>
  <si>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</si>
  <si>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</si>
  <si>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</si>
  <si>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</si>
  <si>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</si>
  <si>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</si>
  <si>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</si>
  <si>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</si>
  <si>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</si>
  <si>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</si>
  <si>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</si>
  <si>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</si>
  <si>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</si>
  <si>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</si>
  <si>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</si>
  <si>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</si>
  <si>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</si>
  <si>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</si>
  <si>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</si>
  <si>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</si>
  <si>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</si>
  <si>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</si>
  <si>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</si>
  <si>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</si>
  <si>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</si>
  <si>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</si>
  <si>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</si>
  <si>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</si>
  <si>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</si>
  <si>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</si>
  <si>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</si>
  <si>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</si>
  <si>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</si>
  <si>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</si>
  <si>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</si>
  <si>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</si>
  <si>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</si>
  <si>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</si>
  <si>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</si>
  <si>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</si>
  <si>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</si>
  <si>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</si>
  <si>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</si>
  <si>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</si>
  <si>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</si>
  <si>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</si>
  <si>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</si>
  <si>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</si>
  <si>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</si>
  <si>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</si>
  <si>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</si>
  <si>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</si>
  <si>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</si>
  <si>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</si>
  <si>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</si>
  <si>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</si>
  <si>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</si>
  <si>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</si>
  <si>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</si>
  <si>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</si>
  <si>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</si>
  <si>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</si>
  <si>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</si>
  <si>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</si>
  <si>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</si>
  <si>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</si>
  <si>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</si>
  <si>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</si>
  <si>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</si>
  <si>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</si>
  <si>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</si>
  <si>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</si>
  <si>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</si>
  <si>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</si>
  <si>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</si>
  <si>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</si>
  <si>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</si>
  <si>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</si>
  <si>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</si>
  <si>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</si>
  <si>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</si>
  <si>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</si>
  <si>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</si>
  <si>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</si>
  <si>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</si>
  <si>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</si>
  <si>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</si>
  <si>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</si>
  <si>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</si>
  <si>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</si>
  <si>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</si>
  <si>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</si>
  <si>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</si>
  <si>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</si>
  <si>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</si>
  <si>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</si>
  <si>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</si>
  <si>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</si>
  <si>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</si>
  <si>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</si>
  <si>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</si>
  <si>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</si>
  <si>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</si>
  <si>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</si>
  <si>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</si>
  <si>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</si>
  <si>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</si>
  <si>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</si>
  <si>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</si>
  <si>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</si>
  <si>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</si>
  <si>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</si>
  <si>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</si>
  <si>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</si>
  <si>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</si>
  <si>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</si>
  <si>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</si>
  <si>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</si>
  <si>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</si>
  <si>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</si>
  <si>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</si>
  <si>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</si>
  <si>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</si>
  <si>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</si>
  <si>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</si>
  <si>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</si>
  <si>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</si>
  <si>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</si>
  <si>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</si>
  <si>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</si>
  <si>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</si>
  <si>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</si>
  <si>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</si>
  <si>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</si>
  <si>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</si>
  <si>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</si>
  <si>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</si>
  <si>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</si>
  <si>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</si>
  <si>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</si>
  <si>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</si>
  <si>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</si>
  <si>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</si>
  <si>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</si>
  <si>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</si>
  <si>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</si>
  <si>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</si>
  <si>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</si>
  <si>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</si>
  <si>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</si>
  <si>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</si>
  <si>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</si>
  <si>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</si>
  <si>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</si>
  <si>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</si>
  <si>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</si>
  <si>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</si>
  <si>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</si>
  <si>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</si>
  <si>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</si>
  <si>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</si>
  <si>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</si>
  <si>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</si>
  <si>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</si>
  <si>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</si>
  <si>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</si>
  <si>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</si>
  <si>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</si>
  <si>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</si>
  <si>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</si>
  <si>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</si>
  <si>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</si>
  <si>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</si>
  <si>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</si>
  <si>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</si>
  <si>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</si>
  <si>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</si>
  <si>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</si>
  <si>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</si>
  <si>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</si>
  <si>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</si>
  <si>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</si>
  <si>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</si>
  <si>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</si>
  <si>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</si>
  <si>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</si>
  <si>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</si>
  <si>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</si>
  <si>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</si>
  <si>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</si>
  <si>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</si>
  <si>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</si>
  <si>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</si>
  <si>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</si>
  <si>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</si>
  <si>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</si>
  <si>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</si>
  <si>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</si>
  <si>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</si>
  <si>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</si>
  <si>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</si>
  <si>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</si>
  <si>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</si>
  <si>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</si>
  <si>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</si>
  <si>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</si>
  <si>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</si>
  <si>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</si>
  <si>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</si>
  <si>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</si>
  <si>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</si>
  <si>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</si>
  <si>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</si>
  <si>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</si>
  <si>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</si>
  <si>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</si>
  <si>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</si>
  <si>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</si>
  <si>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</si>
  <si>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</si>
  <si>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</si>
  <si>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</si>
  <si>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</si>
  <si>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</si>
  <si>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</si>
  <si>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</si>
  <si>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</si>
  <si>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</si>
  <si>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</si>
  <si>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</si>
  <si>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</si>
  <si>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</si>
  <si>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</si>
  <si>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</si>
  <si>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</si>
  <si>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</si>
  <si>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</si>
  <si>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</si>
  <si>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</si>
  <si>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</si>
  <si>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</si>
  <si>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</si>
  <si>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</si>
  <si>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</si>
  <si>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</si>
  <si>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</si>
  <si>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</si>
  <si>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</si>
  <si>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</si>
  <si>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</si>
  <si>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</si>
  <si>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</si>
  <si>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</si>
  <si>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</si>
  <si>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</si>
  <si>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</si>
  <si>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</si>
  <si>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</si>
  <si>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</si>
  <si>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</si>
  <si>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</si>
  <si>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</si>
  <si>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</si>
  <si>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</si>
  <si>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</si>
  <si>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</si>
  <si>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</si>
  <si>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</si>
  <si>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</si>
  <si>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</si>
  <si>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</si>
  <si>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</si>
  <si>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</si>
  <si>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</si>
  <si>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</si>
  <si>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</si>
  <si>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</si>
  <si>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</si>
  <si>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</si>
  <si>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</si>
  <si>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</si>
  <si>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</si>
  <si>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</si>
  <si>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</si>
  <si>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</si>
  <si>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</si>
  <si>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</si>
  <si>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</si>
  <si>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</si>
  <si>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</si>
  <si>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</si>
  <si>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</si>
  <si>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</si>
  <si>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</si>
  <si>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</si>
  <si>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</si>
  <si>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</si>
  <si>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</si>
  <si>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</si>
  <si>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</si>
  <si>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</si>
  <si>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</si>
  <si>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</si>
  <si>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</si>
  <si>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</si>
  <si>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</si>
  <si>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</si>
  <si>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</si>
  <si>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</si>
  <si>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</si>
  <si>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</si>
  <si>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</si>
  <si>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</si>
  <si>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</si>
  <si>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</si>
  <si>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</si>
  <si>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</si>
  <si>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</si>
  <si>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</si>
  <si>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</si>
  <si>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</si>
  <si>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</si>
  <si>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</si>
  <si>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</si>
  <si>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</si>
  <si>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</si>
  <si>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</si>
  <si>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</si>
  <si>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</si>
  <si>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</si>
  <si>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</si>
  <si>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</si>
  <si>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</si>
  <si>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</si>
  <si>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</si>
  <si>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September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</si>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</sst>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45931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September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September</v>
      </c>
      <c r="E12" s="42" t="s">
        <v>199</v>
      </c>
      <c r="F12" s="43"/>
      <c r="G12" s="41" t="str">
        <f>J5</f>
        <v>September</v>
      </c>
      <c r="H12" s="42" t="s">
        <v>199</v>
      </c>
      <c r="I12" s="43"/>
      <c r="J12" s="41" t="str">
        <f>J5</f>
        <v>September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1328134016.5599999</v>
      </c>
      <c r="E16" s="209">
        <f>SUM(E17:E19)</f>
        <v>12511336150.050001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36870</v>
      </c>
      <c r="E17" s="216">
        <f>'Werteliste-BIENE'!E7+'Werteliste-manuell'!F7</f>
        <v>517910.7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1328097146.5599999</v>
      </c>
      <c r="E19" s="227">
        <f>'Werteliste-BIENE'!E9+'Werteliste-manuell'!F8</f>
        <v>12510818239.35</v>
      </c>
      <c r="F19" s="228"/>
      <c r="G19" s="229">
        <f>ROUND($F$15/100*D19,2)</f>
        <v>564441287.28999996</v>
      </c>
      <c r="H19" s="230">
        <f>ROUND($F$15/100*E19,2)</f>
        <v>5317097751.7200003</v>
      </c>
      <c r="I19" s="207"/>
      <c r="J19" s="231">
        <f>D19*15/100</f>
        <v>199214571.98399997</v>
      </c>
      <c r="K19" s="230">
        <f>E19*15/100</f>
        <v>1876622735.9024999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-194569097.50999999</v>
      </c>
      <c r="E20" s="218">
        <f>ROUND(H20/$F$15*100,2)</f>
        <v>-1585522587.98</v>
      </c>
      <c r="F20" s="213"/>
      <c r="G20" s="215">
        <f>'Werteliste-manuell'!E9</f>
        <v>-82691866.439999998</v>
      </c>
      <c r="H20" s="232">
        <f>'Werteliste-manuell'!F9</f>
        <v>-673847099.8900001</v>
      </c>
      <c r="I20" s="220"/>
      <c r="J20" s="221">
        <f>D20*15/100</f>
        <v>-29185364.626499996</v>
      </c>
      <c r="K20" s="222">
        <f>E20*15/100</f>
        <v>-237828388.197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-37267825.219999999</v>
      </c>
      <c r="F21" s="213"/>
      <c r="G21" s="223">
        <f>'Werteliste-manuell'!E10</f>
        <v>0</v>
      </c>
      <c r="H21" s="232">
        <f>'Werteliste-manuell'!F10</f>
        <v>-15838825.720000001</v>
      </c>
      <c r="I21" s="220"/>
      <c r="J21" s="221">
        <f>D21*15/100</f>
        <v>0</v>
      </c>
      <c r="K21" s="222">
        <f t="shared" ref="K21:K22" si="2">E21*15/100</f>
        <v>-5590173.7829999998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1374597.22</v>
      </c>
      <c r="E22" s="218">
        <f t="shared" si="1"/>
        <v>12550992.75</v>
      </c>
      <c r="F22" s="213"/>
      <c r="G22" s="223">
        <f>'Werteliste-manuell'!E11</f>
        <v>584203.81999999995</v>
      </c>
      <c r="H22" s="232">
        <f>'Werteliste-manuell'!F11</f>
        <v>5334171.92</v>
      </c>
      <c r="I22" s="220"/>
      <c r="J22" s="221">
        <f>D22*15/100</f>
        <v>206189.58300000001</v>
      </c>
      <c r="K22" s="222">
        <f t="shared" si="2"/>
        <v>1882648.9125000001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1134902646.27</v>
      </c>
      <c r="E24" s="234">
        <f>SUM(E19:E23)</f>
        <v>10900578818.900002</v>
      </c>
      <c r="F24" s="213"/>
      <c r="G24" s="211">
        <f>SUM(G19:G23)</f>
        <v>482333624.66999996</v>
      </c>
      <c r="H24" s="212">
        <f>SUM(H19:H23)</f>
        <v>4632745998.0299997</v>
      </c>
      <c r="I24" s="235"/>
      <c r="J24" s="214">
        <f>SUM(J19:J23)</f>
        <v>170235396.94049996</v>
      </c>
      <c r="K24" s="212">
        <f>SUM(K19:K23)</f>
        <v>1635086822.8349998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-1152325462.1400001</v>
      </c>
      <c r="F25" s="213"/>
      <c r="G25" s="223">
        <f>'Werteliste-manuell'!E13</f>
        <v>0</v>
      </c>
      <c r="H25" s="232">
        <f>'Werteliste-manuell'!F13</f>
        <v>-489738321.40899998</v>
      </c>
      <c r="I25" s="220"/>
      <c r="J25" s="221">
        <f>D25*15/100</f>
        <v>0</v>
      </c>
      <c r="K25" s="222">
        <f>E25*15/100</f>
        <v>-172848819.32100001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1134902646.27</v>
      </c>
      <c r="E26" s="238">
        <f>SUM(E24:E25)</f>
        <v>9748253356.7600021</v>
      </c>
      <c r="F26" s="239"/>
      <c r="G26" s="238">
        <f>SUM(G24:G25)</f>
        <v>482333624.66999996</v>
      </c>
      <c r="H26" s="240">
        <f>SUM(H24:H25)</f>
        <v>4143007676.6209998</v>
      </c>
      <c r="I26" s="239"/>
      <c r="J26" s="241">
        <f>SUM(J24:J25)</f>
        <v>170235396.94049996</v>
      </c>
      <c r="K26" s="242">
        <f>SUM(K24:K25)</f>
        <v>1462238003.5139997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829363100.09000003</v>
      </c>
      <c r="E28" s="209">
        <f>SUM(E29:E33)</f>
        <v>3075331754.3299999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74906464.450000003</v>
      </c>
      <c r="E31" s="223">
        <f>'Werteliste-BIENE'!E12</f>
        <v>637872797.97000003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992219.57</v>
      </c>
      <c r="E32" s="223">
        <f>'Werteliste-BIENE'!E13</f>
        <v>2464774.96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753464416.07000005</v>
      </c>
      <c r="E33" s="226">
        <f>'Werteliste-BIENE'!E14</f>
        <v>2434994181.1999998</v>
      </c>
      <c r="F33" s="207"/>
      <c r="G33" s="229">
        <f>ROUND(D33*$F$27/100,2)</f>
        <v>320222376.82999998</v>
      </c>
      <c r="H33" s="229">
        <f>ROUND(E33*$F$27/100,2)</f>
        <v>1034872527.01</v>
      </c>
      <c r="I33" s="207"/>
      <c r="J33" s="231">
        <f t="shared" ref="J33:K35" si="7">D33*15/100</f>
        <v>113019662.4105</v>
      </c>
      <c r="K33" s="230">
        <f>E33*15/100</f>
        <v>365249127.18000001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405595.27</v>
      </c>
      <c r="E34" s="218">
        <f>ROUND(H34/$F$27*100,2)</f>
        <v>4534669.72</v>
      </c>
      <c r="F34" s="246"/>
      <c r="G34" s="223">
        <f>'Werteliste-manuell'!E14</f>
        <v>172377.99</v>
      </c>
      <c r="H34" s="232">
        <f>'Werteliste-manuell'!F14</f>
        <v>1927234.6300000001</v>
      </c>
      <c r="I34" s="246"/>
      <c r="J34" s="221">
        <f t="shared" si="7"/>
        <v>60839.29050000001</v>
      </c>
      <c r="K34" s="222">
        <f t="shared" si="7"/>
        <v>680200.45799999998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753870011.34000003</v>
      </c>
      <c r="E36" s="234">
        <f>SUM(E33:E35)</f>
        <v>2439528850.9199996</v>
      </c>
      <c r="F36" s="213"/>
      <c r="G36" s="211">
        <f>SUM(G33:G35)</f>
        <v>320394754.81999999</v>
      </c>
      <c r="H36" s="212">
        <f>SUM(H33:H35)</f>
        <v>1036799761.64</v>
      </c>
      <c r="I36" s="235"/>
      <c r="J36" s="214">
        <f>SUM(J33:J35)</f>
        <v>113080501.70100001</v>
      </c>
      <c r="K36" s="212">
        <f>SUM(K33:K35)</f>
        <v>365929327.63800001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753870011.34000003</v>
      </c>
      <c r="E39" s="248">
        <f>SUM(E36:E38)</f>
        <v>2439528850.9199996</v>
      </c>
      <c r="F39" s="249"/>
      <c r="G39" s="250">
        <f>SUM(G36:G38)</f>
        <v>320394754.81999999</v>
      </c>
      <c r="H39" s="240">
        <f>SUM(H36:H38)</f>
        <v>1036799761.64</v>
      </c>
      <c r="I39" s="249"/>
      <c r="J39" s="251">
        <f>SUM(J36:J38)</f>
        <v>113080501.70100001</v>
      </c>
      <c r="K39" s="242">
        <f>SUM(K36:K38)</f>
        <v>365929327.63800001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34586885.049999997</v>
      </c>
      <c r="E41" s="257">
        <f>'Werteliste-BIENE'!E15</f>
        <v>811086501.79999995</v>
      </c>
      <c r="F41" s="246"/>
      <c r="G41" s="229">
        <f>ROUND($F$40/100*D41,2)</f>
        <v>17293442.530000001</v>
      </c>
      <c r="H41" s="229">
        <f>ROUND($F$40/100*E41,2)</f>
        <v>405543250.89999998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3179359.04</v>
      </c>
      <c r="E42" s="258">
        <f t="shared" ref="E42" si="11">ROUND(H42/$F$40*100,2)</f>
        <v>76592347.650000006</v>
      </c>
      <c r="F42" s="246"/>
      <c r="G42" s="223">
        <f>'Werteliste-manuell'!E18</f>
        <v>1589679.52</v>
      </c>
      <c r="H42" s="232">
        <f>'Werteliste-manuell'!F18</f>
        <v>38296173.825000003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-2809654.64</v>
      </c>
      <c r="E43" s="258">
        <f>ROUND(H43/$F$40*100,2)</f>
        <v>-26165582.780000001</v>
      </c>
      <c r="F43" s="246"/>
      <c r="G43" s="223">
        <f>'Werteliste-manuell'!E19</f>
        <v>-1404827.3199999998</v>
      </c>
      <c r="H43" s="232">
        <f>'Werteliste-manuell'!F19</f>
        <v>-13082791.390000001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34956589.449999996</v>
      </c>
      <c r="E44" s="248">
        <f>SUM(E41:E43)</f>
        <v>861513266.66999996</v>
      </c>
      <c r="F44" s="249"/>
      <c r="G44" s="250">
        <f>SUM(G41:G43)</f>
        <v>17478294.73</v>
      </c>
      <c r="H44" s="250">
        <f>SUM(H41:H43)</f>
        <v>430756633.33499998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113307286.69</v>
      </c>
      <c r="E46" s="257">
        <f>'Werteliste-BIENE'!E16</f>
        <v>1173993246.1400001</v>
      </c>
      <c r="F46" s="246"/>
      <c r="G46" s="229">
        <f>ROUND($F$45/100*D46,2)</f>
        <v>49855206.140000001</v>
      </c>
      <c r="H46" s="230">
        <f>ROUND($F$45/100*E46,2)</f>
        <v>516557028.30000001</v>
      </c>
      <c r="I46" s="246"/>
      <c r="J46" s="259">
        <f>D46*12/100</f>
        <v>13596874.402799999</v>
      </c>
      <c r="K46" s="260">
        <f>E46*12/100</f>
        <v>140879189.5368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-264204998.56</v>
      </c>
      <c r="F47" s="246"/>
      <c r="G47" s="223">
        <f>'Werteliste-manuell'!E20</f>
        <v>0</v>
      </c>
      <c r="H47" s="232">
        <f>'Werteliste-manuell'!F20</f>
        <v>-116250199.36713122</v>
      </c>
      <c r="I47" s="513"/>
      <c r="J47" s="259">
        <f>D47*12/100</f>
        <v>0</v>
      </c>
      <c r="K47" s="260">
        <f>E47*12/100</f>
        <v>-31704599.827200003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113307286.69</v>
      </c>
      <c r="E48" s="238">
        <f>SUM(E46,E47)</f>
        <v>909788247.58000016</v>
      </c>
      <c r="F48" s="249"/>
      <c r="G48" s="238">
        <f>SUM(G46,G47)</f>
        <v>49855206.140000001</v>
      </c>
      <c r="H48" s="242">
        <f>SUM(H46,H47)</f>
        <v>400306828.93286878</v>
      </c>
      <c r="I48" s="249"/>
      <c r="J48" s="241">
        <f>SUM(J46,J47)</f>
        <v>13596874.402799999</v>
      </c>
      <c r="K48" s="242">
        <f>SUM(K46,K47)</f>
        <v>109174589.7096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556875067.25999999</v>
      </c>
      <c r="E50" s="262">
        <f>SUM(E51:E53)</f>
        <v>1992379734.4400001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3889046.91</v>
      </c>
      <c r="E52" s="223">
        <f>'Werteliste-BIENE'!E18</f>
        <v>54161735.130000003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552986020.35000002</v>
      </c>
      <c r="E53" s="268">
        <f>'Werteliste-BIENE'!E19</f>
        <v>1938217999.3099999</v>
      </c>
      <c r="F53" s="263"/>
      <c r="G53" s="269">
        <f>ROUND(D53*$F$49/100,2)</f>
        <v>276493010.18000001</v>
      </c>
      <c r="H53" s="269">
        <f>ROUND(E53*$F$49/100,2)</f>
        <v>969108999.65999997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552986020.35000002</v>
      </c>
      <c r="E56" s="273">
        <f>SUM(E53:E55)</f>
        <v>1938217999.3099999</v>
      </c>
      <c r="F56" s="263"/>
      <c r="G56" s="274">
        <f>SUM(G53:G55)</f>
        <v>276493010.18000001</v>
      </c>
      <c r="H56" s="275">
        <f>SUM(H53:H55)</f>
        <v>969108999.65999997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-280229200</v>
      </c>
      <c r="F57" s="246"/>
      <c r="G57" s="223">
        <f>'Werteliste-manuell'!E23</f>
        <v>0</v>
      </c>
      <c r="H57" s="232">
        <f>'Werteliste-manuell'!F23</f>
        <v>-140114600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552986020.35000002</v>
      </c>
      <c r="E58" s="238">
        <f>SUM(E56:E57)</f>
        <v>1657988799.3099999</v>
      </c>
      <c r="F58" s="249"/>
      <c r="G58" s="250">
        <f>SUM(G56:G57)</f>
        <v>276493010.18000001</v>
      </c>
      <c r="H58" s="279">
        <f>SUM(H56:H57)</f>
        <v>828994399.65999997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909923212.07000005</v>
      </c>
      <c r="E62" s="284">
        <f>'Werteliste-BIENE'!E21</f>
        <v>8643174306.5699997</v>
      </c>
      <c r="F62" s="285">
        <f>'Werteliste-BIENE'!D67</f>
        <v>45.190072540000003</v>
      </c>
      <c r="G62" s="286">
        <f>D62*$F$62/100</f>
        <v>411194959.59273112</v>
      </c>
      <c r="H62" s="287">
        <f>E62*$F$62/100</f>
        <v>3905856738.897625</v>
      </c>
      <c r="I62" s="288">
        <f>'Werteliste-BIENE'!D68</f>
        <v>1.99594395</v>
      </c>
      <c r="J62" s="289">
        <f>D62*$I$62/100</f>
        <v>18161557.300956834</v>
      </c>
      <c r="K62" s="290">
        <f>E62*$I$62/100</f>
        <v>172512914.65993837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251266045.73467216</v>
      </c>
      <c r="H63" s="293">
        <f>$E$62*($F$63/100)</f>
        <v>2386724727.7567968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68746310.5</v>
      </c>
      <c r="H65" s="232">
        <f>'Werteliste-manuell'!F24</f>
        <v>-223157434.77821541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31916261.7703536</v>
      </c>
      <c r="H66" s="232">
        <f>'Werteliste-manuell'!F25</f>
        <v>286344585.54985869</v>
      </c>
      <c r="I66" s="246"/>
      <c r="J66" s="223">
        <f>'Werteliste-manuell'!E27</f>
        <v>8404506.5999999996</v>
      </c>
      <c r="K66" s="232">
        <f>'Werteliste-manuell'!F27</f>
        <v>75640559.399999991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123538326.43908043</v>
      </c>
      <c r="H67" s="302">
        <f>'Werteliste-manuell'!F26</f>
        <v>1090400190.4120686</v>
      </c>
      <c r="I67" s="300"/>
      <c r="J67" s="301">
        <f>'Werteliste-manuell'!E28</f>
        <v>2714801.3574110493</v>
      </c>
      <c r="K67" s="303">
        <f>'Werteliste-manuell'!F28</f>
        <v>20085922.035708345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886661904.03683734</v>
      </c>
      <c r="H68" s="250">
        <f>SUM(H62:H67)</f>
        <v>7446168807.8381338</v>
      </c>
      <c r="I68" s="305"/>
      <c r="J68" s="250">
        <f>SUM(J62:J67)</f>
        <v>29280865.258367881</v>
      </c>
      <c r="K68" s="279">
        <f>SUM(K62:K67)</f>
        <v>268239396.09564671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145058583.42000002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60095698.840000004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84962884.580000013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84962884.580000013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-145058583.42000002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3692770562.0599999</v>
      </c>
      <c r="E80" s="357">
        <f>E19+E36+E41+E46+E53+E60+E62+E70+E75+E76</f>
        <v>27661877727.509998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2033216794.5768373</v>
      </c>
      <c r="H81" s="367">
        <f>H26+H39+H44+H48+H58+H68+H72+H75+H76</f>
        <v>14370996992.607002</v>
      </c>
      <c r="I81" s="368"/>
      <c r="J81" s="369">
        <f>J26+J39+J48+J68+J73+J76</f>
        <v>326193638.30266792</v>
      </c>
      <c r="K81" s="367">
        <f>K26+K39+K48+K68+K73+K76</f>
        <v>2060522733.5372462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1044</v>
      </c>
      <c r="H83" s="314">
        <f>'Werteliste-BIENE'!E28</f>
        <v>1044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39913802.270000003</v>
      </c>
      <c r="H84" s="376">
        <f>IF(ISBLANK('Werteliste-manuell'!F34)=TRUE,'Werteliste-BIENE'!E29,'Werteliste-manuell'!F34)</f>
        <v>379955545.20999998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101246284.97</v>
      </c>
      <c r="H85" s="314">
        <f>'Werteliste-BIENE'!E30+('Werteliste-BIENE'!E31*(7/3))+'Werteliste-manuell'!F35</f>
        <v>763498496.16999996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37432.47</v>
      </c>
      <c r="H86" s="376">
        <f>'Werteliste-BIENE'!E32</f>
        <v>539764.6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4262233.8499999996</v>
      </c>
      <c r="H88" s="387">
        <f>SUM(H89:H91)</f>
        <v>50136028.340000004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4262834.18</v>
      </c>
      <c r="H89" s="578">
        <f>'Werteliste-BIENE'!E34+'Werteliste-manuell'!F36-'Werteliste-manuell'!F37</f>
        <v>50085514.280000001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-600.33000000000004</v>
      </c>
      <c r="H91" s="382">
        <f>'Werteliste-manuell'!F38</f>
        <v>50514.06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4134227.2399999998</v>
      </c>
      <c r="H92" s="212">
        <f>SUM(H93:H94)</f>
        <v>13365019.010000002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4390.1899999999996</v>
      </c>
      <c r="H93" s="382">
        <f>'Werteliste-BIENE'!E35</f>
        <v>53907.75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4129837.05</v>
      </c>
      <c r="H94" s="382">
        <f>'Werteliste-manuell'!F39</f>
        <v>13311111.260000002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253462.99</v>
      </c>
      <c r="H95" s="212">
        <f>SUM(H96:H97)</f>
        <v>895445.09000000008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253462.99</v>
      </c>
      <c r="H97" s="382">
        <f>'Werteliste-manuell'!F40</f>
        <v>895445.09000000008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2122012.65</v>
      </c>
      <c r="H98" s="212">
        <f>SUM(H99:H100)</f>
        <v>7916717.7700000005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451025.06</v>
      </c>
      <c r="H99" s="382">
        <f>'Werteliste-BIENE'!E37</f>
        <v>4341440.53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1670987.59</v>
      </c>
      <c r="H100" s="385">
        <f>'Werteliste-manuell'!F41</f>
        <v>3575277.24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2094300.0199999996</v>
      </c>
      <c r="H101" s="386">
        <f>'Werteliste-manuell'!F42+'Werteliste-manuell'!F43</f>
        <v>22951168.280000005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898006.62</v>
      </c>
      <c r="H102" s="388">
        <f>'Werteliste-manuell'!F44</f>
        <v>9072988.4099999983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154962807.08000004</v>
      </c>
      <c r="H105" s="402">
        <f>H83+H84+H85+H86+H87+H88+H92+H95+H98+H101+H102+H103+H104</f>
        <v>1248332216.8799996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7688879.0800000001</v>
      </c>
      <c r="K107" s="386">
        <f>'Werteliste-BIENE'!E40</f>
        <v>698663224.77999997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40101221.090000004</v>
      </c>
      <c r="K108" s="388">
        <f>'Werteliste-BIENE'!E41</f>
        <v>2390993390.2800002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17163870.030000001</v>
      </c>
      <c r="K109" s="412">
        <f>'Werteliste-BIENE'!E42</f>
        <v>157336496.13999999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64953970.200000003</v>
      </c>
      <c r="K110" s="402">
        <f>SUM(K107:K109)</f>
        <v>3246993111.2000003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2188179601.6568375</v>
      </c>
      <c r="H111" s="402">
        <f>H81+H105+H110</f>
        <v>15619329209.487001</v>
      </c>
      <c r="I111" s="421"/>
      <c r="J111" s="422">
        <f>J81+J105+J110</f>
        <v>391147608.5026679</v>
      </c>
      <c r="K111" s="423">
        <f>K81+K105+K110</f>
        <v>5307515844.7372465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2188179601.6568375</v>
      </c>
      <c r="H114" s="402">
        <f>H111+H113</f>
        <v>15619329209.487001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2670853.62</v>
      </c>
      <c r="H117" s="444">
        <f>'Werteliste-BIENE'!E43+'Werteliste-manuell'!F46</f>
        <v>26713023.260000002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1687417962.6500001</v>
      </c>
      <c r="E119" s="453">
        <f>IF(ISBLANK('Werteliste-manuell'!F48)=TRUE,'Werteliste-BIENE'!E44,'Werteliste-manuell'!F48)</f>
        <v>12722995507.610001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41" activePane="bottomRight" state="frozen"/>
      <selection activeCell="C45" sqref="C45"/>
      <selection pane="topRight" activeCell="C45" sqref="C45"/>
      <selection pane="bottomLeft" activeCell="C45" sqref="C45"/>
      <selection pane="bottomRight" activeCell="E42" sqref="E42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45931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36870</v>
      </c>
      <c r="E7" s="560">
        <v>517910.7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1328097146.5599999</v>
      </c>
      <c r="E9" s="562">
        <v>12510818239.35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74906464.450000003</v>
      </c>
      <c r="E12" s="560">
        <v>637872797.97000003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992219.57</v>
      </c>
      <c r="E13" s="560">
        <v>2464774.96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753464416.07000005</v>
      </c>
      <c r="E14" s="562">
        <v>2434994181.1999998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34586885.049999997</v>
      </c>
      <c r="E15" s="562">
        <v>811086501.79999995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113307286.69</v>
      </c>
      <c r="E16" s="562">
        <v>1173993246.1400001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3889046.91</v>
      </c>
      <c r="E18" s="560">
        <v>54161735.130000003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552986020.35000002</v>
      </c>
      <c r="E19" s="562">
        <v>1938217999.3099999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909923212.07000005</v>
      </c>
      <c r="E21" s="562">
        <v>8643174306.5699997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1044</v>
      </c>
      <c r="E28" s="560">
        <v>1044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39913802.270000003</v>
      </c>
      <c r="E29" s="560">
        <v>379955545.20999998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101246284.97</v>
      </c>
      <c r="E30" s="560">
        <v>763498496.16999996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37432.47</v>
      </c>
      <c r="E32" s="560">
        <v>539764.6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4017749.79</v>
      </c>
      <c r="E34" s="560">
        <v>48841156.719999999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4390.1899999999996</v>
      </c>
      <c r="E35" s="560">
        <v>53907.75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451025.06</v>
      </c>
      <c r="E37" s="560">
        <v>4341440.53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7688879.0800000001</v>
      </c>
      <c r="E40" s="560">
        <v>698663224.77999997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40101221.090000004</v>
      </c>
      <c r="E41" s="560">
        <v>2390993390.2800002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17163870.030000001</v>
      </c>
      <c r="E42" s="562">
        <v>157336496.13999999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2670853.62</v>
      </c>
      <c r="E43" s="560">
        <v>26713023.260000002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1687417962.6500001</v>
      </c>
      <c r="E44" s="562">
        <v>12722995507.610001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314035.89</v>
      </c>
      <c r="E45" s="560">
        <v>2883065.08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52339.38</v>
      </c>
      <c r="E46" s="560">
        <v>480511.39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52339.38</v>
      </c>
      <c r="E47" s="564">
        <v>480511.39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187906.8</v>
      </c>
      <c r="E48" s="560">
        <v>1147578.6599999999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25709.57</v>
      </c>
      <c r="E49" s="560">
        <v>535885.19999999995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64031.360000000001</v>
      </c>
      <c r="E50" s="560">
        <v>591396.1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58558.43</v>
      </c>
      <c r="E51" s="560">
        <v>597266.39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-91244650.260000005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1160680.48</v>
      </c>
      <c r="E55" s="560">
        <v>12876542.42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548680.28</v>
      </c>
      <c r="E56" s="560">
        <v>4954133.09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423918.79</v>
      </c>
      <c r="E57" s="560">
        <v>14234852.380000001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1357350.61</v>
      </c>
      <c r="E59" s="566">
        <v>13073080.34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447567.43</v>
      </c>
      <c r="E60" s="560">
        <v>8076879.8499999996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434328.73</v>
      </c>
      <c r="E61" s="560">
        <v>4150108.47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972</v>
      </c>
      <c r="E62" s="564">
        <v>972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83509.64</v>
      </c>
      <c r="E63" s="568">
        <v>738961.47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K47" sqref="K47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45931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September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-82691866.439999998</v>
      </c>
      <c r="F9" s="185">
        <v>-673847099.8900001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-15838825.720000001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584203.81999999995</v>
      </c>
      <c r="F11" s="185">
        <v>5334171.92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-489738321.40899998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172377.99</v>
      </c>
      <c r="F14" s="185">
        <v>1927234.6300000001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1589679.52</v>
      </c>
      <c r="F18" s="185">
        <v>38296173.825000003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-1404827.3199999998</v>
      </c>
      <c r="F19" s="187">
        <v>-13082791.390000001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-116250199.36713122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-140114600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68746310.5</v>
      </c>
      <c r="F24" s="189">
        <v>-223157434.77821541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31916261.7703536</v>
      </c>
      <c r="F25" s="185">
        <v>286344585.54985869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123538326.43908043</v>
      </c>
      <c r="F26" s="185">
        <v>1090400190.4120686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75640559.399999991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2714801.3574110493</v>
      </c>
      <c r="F28" s="187">
        <v>20085922.035708345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145058583.42000002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60095698.840000004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84962884.580000013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245084.39</v>
      </c>
      <c r="F36" s="185">
        <v>1244357.56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-600.33000000000004</v>
      </c>
      <c r="F38" s="185">
        <v>50514.06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4129837.05</v>
      </c>
      <c r="F39" s="185">
        <v>13311111.260000002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253462.99</v>
      </c>
      <c r="F40" s="185">
        <v>895445.09000000008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1670987.59</v>
      </c>
      <c r="F41" s="185">
        <v>3575277.24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2094300.0199999996</v>
      </c>
      <c r="F42" s="185">
        <v>22198028.300000004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898006.62</v>
      </c>
      <c r="F44" s="185">
        <v>9072988.4099999983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24.3.0.2</cp:keywords>
  <cp:lastModifiedBy>Bednareck, Ilona</cp:lastModifiedBy>
  <cp:lastPrinted>2025-10-01T04:13:43Z</cp:lastPrinted>
  <dcterms:created xsi:type="dcterms:W3CDTF">2019-08-21T09:16:07Z</dcterms:created>
  <dcterms:modified xsi:type="dcterms:W3CDTF">2025-10-01T04:38:35Z</dcterms:modified>
  <cp:contentStatus>220215</cp:contentStatus>
</cp:coreProperties>
</file>