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Gruppe\GIIA4\Steuern\2023\D2 BIENE\"/>
    </mc:Choice>
  </mc:AlternateContent>
  <bookViews>
    <workbookView xWindow="-120" yWindow="-120" windowWidth="29040" windowHeight="15840" tabRatio="743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'D2-Meldung'!$A$1:$K$109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62913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J105" i="2"/>
  <c r="K104" i="2"/>
  <c r="J104" i="2"/>
  <c r="K103" i="2"/>
  <c r="K106" i="2" s="1"/>
  <c r="J103" i="2"/>
  <c r="J106" i="2" s="1"/>
  <c r="H100" i="2"/>
  <c r="G100" i="2"/>
  <c r="H99" i="2"/>
  <c r="G99" i="2"/>
  <c r="H98" i="2"/>
  <c r="G98" i="2"/>
  <c r="H97" i="2"/>
  <c r="G97" i="2"/>
  <c r="H96" i="2"/>
  <c r="H95" i="2" s="1"/>
  <c r="G96" i="2"/>
  <c r="H94" i="2"/>
  <c r="G94" i="2"/>
  <c r="G92" i="2" s="1"/>
  <c r="H93" i="2"/>
  <c r="H92" i="2" s="1"/>
  <c r="G93" i="2"/>
  <c r="H91" i="2"/>
  <c r="G91" i="2"/>
  <c r="H90" i="2"/>
  <c r="H89" i="2" s="1"/>
  <c r="G90" i="2"/>
  <c r="H88" i="2"/>
  <c r="G88" i="2"/>
  <c r="G86" i="2" s="1"/>
  <c r="H87" i="2"/>
  <c r="H86" i="2" s="1"/>
  <c r="G87" i="2"/>
  <c r="H85" i="2"/>
  <c r="G85" i="2"/>
  <c r="H84" i="2"/>
  <c r="G84" i="2"/>
  <c r="H83" i="2"/>
  <c r="G83" i="2"/>
  <c r="H82" i="2"/>
  <c r="G82" i="2"/>
  <c r="H81" i="2"/>
  <c r="G81" i="2"/>
  <c r="H76" i="2"/>
  <c r="E76" i="2" s="1"/>
  <c r="G76" i="2"/>
  <c r="D76" i="2" s="1"/>
  <c r="H75" i="2"/>
  <c r="G75" i="2"/>
  <c r="D75" i="2" s="1"/>
  <c r="E73" i="2"/>
  <c r="D73" i="2"/>
  <c r="H70" i="2"/>
  <c r="G70" i="2"/>
  <c r="D70" i="2" s="1"/>
  <c r="E69" i="2"/>
  <c r="D69" i="2"/>
  <c r="E68" i="2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G60" i="2" s="1"/>
  <c r="H57" i="2"/>
  <c r="E57" i="2" s="1"/>
  <c r="G57" i="2"/>
  <c r="H55" i="2"/>
  <c r="E55" i="2" s="1"/>
  <c r="G55" i="2"/>
  <c r="D55" i="2" s="1"/>
  <c r="H54" i="2"/>
  <c r="E54" i="2" s="1"/>
  <c r="G54" i="2"/>
  <c r="E53" i="2"/>
  <c r="H53" i="2" s="1"/>
  <c r="D53" i="2"/>
  <c r="G53" i="2" s="1"/>
  <c r="E52" i="2"/>
  <c r="D52" i="2"/>
  <c r="E51" i="2"/>
  <c r="E50" i="2" s="1"/>
  <c r="D51" i="2"/>
  <c r="H47" i="2"/>
  <c r="E47" i="2" s="1"/>
  <c r="K47" i="2" s="1"/>
  <c r="G47" i="2"/>
  <c r="D47" i="2" s="1"/>
  <c r="E46" i="2"/>
  <c r="D46" i="2"/>
  <c r="J46" i="2" s="1"/>
  <c r="H43" i="2"/>
  <c r="G43" i="2"/>
  <c r="H42" i="2"/>
  <c r="G42" i="2"/>
  <c r="E41" i="2"/>
  <c r="D41" i="2"/>
  <c r="H38" i="2"/>
  <c r="E38" i="2" s="1"/>
  <c r="K38" i="2" s="1"/>
  <c r="G38" i="2"/>
  <c r="H37" i="2"/>
  <c r="G37" i="2"/>
  <c r="H35" i="2"/>
  <c r="G35" i="2"/>
  <c r="H34" i="2"/>
  <c r="G34" i="2"/>
  <c r="E33" i="2"/>
  <c r="K33" i="2" s="1"/>
  <c r="D33" i="2"/>
  <c r="J33" i="2" s="1"/>
  <c r="E32" i="2"/>
  <c r="D32" i="2"/>
  <c r="E31" i="2"/>
  <c r="D31" i="2"/>
  <c r="E30" i="2"/>
  <c r="D30" i="2"/>
  <c r="E29" i="2"/>
  <c r="E28" i="2" s="1"/>
  <c r="D29" i="2"/>
  <c r="D28" i="2" s="1"/>
  <c r="H25" i="2"/>
  <c r="E25" i="2" s="1"/>
  <c r="K25" i="2" s="1"/>
  <c r="G25" i="2"/>
  <c r="H23" i="2"/>
  <c r="E23" i="2" s="1"/>
  <c r="K23" i="2" s="1"/>
  <c r="G23" i="2"/>
  <c r="D23" i="2" s="1"/>
  <c r="J23" i="2" s="1"/>
  <c r="H22" i="2"/>
  <c r="E22" i="2" s="1"/>
  <c r="K22" i="2" s="1"/>
  <c r="G22" i="2"/>
  <c r="H21" i="2"/>
  <c r="E21" i="2" s="1"/>
  <c r="K21" i="2" s="1"/>
  <c r="G21" i="2"/>
  <c r="D21" i="2" s="1"/>
  <c r="J21" i="2" s="1"/>
  <c r="H20" i="2"/>
  <c r="E20" i="2" s="1"/>
  <c r="K20" i="2" s="1"/>
  <c r="G20" i="2"/>
  <c r="E19" i="2"/>
  <c r="H19" i="2" s="1"/>
  <c r="D19" i="2"/>
  <c r="J19" i="2" s="1"/>
  <c r="E18" i="2"/>
  <c r="D18" i="2"/>
  <c r="E17" i="2"/>
  <c r="E16" i="2" s="1"/>
  <c r="D17" i="2"/>
  <c r="D16" i="2" s="1"/>
  <c r="J6" i="2"/>
  <c r="J5" i="2"/>
  <c r="D12" i="2" s="1"/>
  <c r="J4" i="2"/>
  <c r="H109" i="2" s="1"/>
  <c r="K1" i="2"/>
  <c r="G89" i="2"/>
  <c r="K76" i="2"/>
  <c r="E75" i="2"/>
  <c r="G74" i="2"/>
  <c r="D74" i="2" s="1"/>
  <c r="H73" i="2"/>
  <c r="G73" i="2"/>
  <c r="K71" i="2"/>
  <c r="E70" i="2"/>
  <c r="D57" i="2"/>
  <c r="D54" i="2"/>
  <c r="D50" i="2"/>
  <c r="H46" i="2"/>
  <c r="G46" i="2"/>
  <c r="G48" i="2" s="1"/>
  <c r="E43" i="2"/>
  <c r="E44" i="2" s="1"/>
  <c r="D43" i="2"/>
  <c r="E42" i="2"/>
  <c r="D42" i="2"/>
  <c r="H41" i="2"/>
  <c r="G41" i="2"/>
  <c r="D38" i="2"/>
  <c r="J38" i="2" s="1"/>
  <c r="E37" i="2"/>
  <c r="K37" i="2" s="1"/>
  <c r="D37" i="2"/>
  <c r="J37" i="2" s="1"/>
  <c r="E35" i="2"/>
  <c r="K35" i="2" s="1"/>
  <c r="D35" i="2"/>
  <c r="J35" i="2" s="1"/>
  <c r="E34" i="2"/>
  <c r="K34" i="2" s="1"/>
  <c r="D34" i="2"/>
  <c r="J34" i="2" s="1"/>
  <c r="D36" i="2"/>
  <c r="D25" i="2"/>
  <c r="J25" i="2" s="1"/>
  <c r="D22" i="2"/>
  <c r="J22" i="2" s="1"/>
  <c r="D20" i="2"/>
  <c r="E1" i="6"/>
  <c r="G56" i="2" l="1"/>
  <c r="G58" i="2" s="1"/>
  <c r="H24" i="2"/>
  <c r="H26" i="2" s="1"/>
  <c r="H56" i="2"/>
  <c r="H58" i="2" s="1"/>
  <c r="H48" i="2"/>
  <c r="G44" i="2"/>
  <c r="D56" i="2"/>
  <c r="D58" i="2" s="1"/>
  <c r="K19" i="2"/>
  <c r="K24" i="2" s="1"/>
  <c r="K26" i="2" s="1"/>
  <c r="H44" i="2"/>
  <c r="G95" i="2"/>
  <c r="G109" i="2"/>
  <c r="G101" i="2"/>
  <c r="E36" i="2"/>
  <c r="E39" i="2" s="1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E56" i="2"/>
  <c r="E58" i="2" s="1"/>
  <c r="K36" i="2"/>
  <c r="K39" i="2" s="1"/>
  <c r="D44" i="2"/>
  <c r="D78" i="2"/>
  <c r="D39" i="2"/>
  <c r="D24" i="2"/>
  <c r="D26" i="2" s="1"/>
  <c r="D48" i="2"/>
  <c r="J47" i="2"/>
  <c r="J48" i="2" s="1"/>
  <c r="E24" i="2"/>
  <c r="E26" i="2" s="1"/>
  <c r="G12" i="2"/>
  <c r="K46" i="2"/>
  <c r="K48" i="2" s="1"/>
  <c r="J74" i="2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J79" i="2" l="1"/>
  <c r="J107" i="2" s="1"/>
  <c r="K74" i="2"/>
  <c r="K79" i="2" s="1"/>
  <c r="K107" i="2" s="1"/>
  <c r="E74" i="2"/>
  <c r="E78" i="2" s="1"/>
  <c r="D69" i="6" l="1"/>
  <c r="F61" i="2" s="1"/>
  <c r="H61" i="2" l="1"/>
  <c r="G61" i="2"/>
  <c r="G66" i="2" s="1"/>
  <c r="G79" i="2" s="1"/>
  <c r="G107" i="2" s="1"/>
  <c r="G110" i="2" s="1"/>
  <c r="E70" i="6"/>
  <c r="H62" i="2" s="1"/>
  <c r="H66" i="2" l="1"/>
  <c r="H79" i="2" s="1"/>
  <c r="H107" i="2" s="1"/>
  <c r="H110" i="2" s="1"/>
  <c r="C4" i="7"/>
  <c r="C3" i="7"/>
  <c r="C2" i="7"/>
  <c r="C50" i="7" s="1"/>
</calcChain>
</file>

<file path=xl/sharedStrings.xml><?xml version="1.0" encoding="utf-8"?>
<sst xmlns="http://schemas.openxmlformats.org/spreadsheetml/2006/main" count="708" uniqueCount="402">
  <si>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</si>
  <si>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</si>
  <si>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</si>
  <si>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</si>
  <si>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</si>
  <si>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</si>
  <si>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</si>
  <si>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</si>
  <si>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</si>
  <si>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</si>
  <si>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</si>
  <si>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</si>
  <si>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</si>
  <si>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</si>
  <si>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</si>
  <si>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</si>
  <si>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</si>
  <si>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</si>
  <si>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</si>
  <si>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</si>
  <si>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</si>
  <si>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</si>
  <si>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</si>
  <si>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</si>
  <si>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</si>
  <si>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</si>
  <si>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</si>
  <si>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</si>
  <si>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</si>
  <si>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</si>
  <si>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</si>
  <si>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</si>
  <si>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</si>
  <si>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</si>
  <si>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</si>
  <si>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</si>
  <si>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</si>
  <si>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</si>
  <si>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</si>
  <si>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</si>
  <si>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</si>
  <si>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</si>
  <si>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</si>
  <si>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</si>
  <si>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</si>
  <si>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</si>
  <si>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</si>
  <si>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</si>
  <si>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</si>
  <si>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</si>
  <si>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</si>
  <si>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</si>
  <si>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</si>
  <si>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</si>
  <si>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</si>
  <si>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</si>
  <si>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</si>
  <si>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</si>
  <si>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</si>
  <si>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</si>
  <si>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</si>
  <si>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</si>
  <si>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</si>
  <si>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</si>
  <si>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</si>
  <si>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</si>
  <si>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</si>
  <si>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</si>
  <si>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</si>
  <si>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</si>
  <si>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</si>
  <si>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</si>
  <si>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</si>
  <si>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</si>
  <si>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</si>
  <si>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</si>
  <si>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</si>
  <si>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</si>
  <si>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</si>
  <si>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</si>
  <si>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</si>
  <si>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</si>
  <si>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</si>
  <si>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</si>
  <si>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</si>
  <si>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</si>
  <si>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</si>
  <si>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</si>
  <si>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</si>
  <si>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</si>
  <si>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</si>
  <si>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</si>
  <si>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</si>
  <si>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</si>
  <si>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</si>
  <si>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</si>
  <si>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</si>
  <si>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</si>
  <si>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</si>
  <si>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</si>
  <si>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</si>
  <si>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</si>
  <si>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</si>
  <si>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</si>
  <si>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</si>
  <si>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</si>
  <si>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</si>
  <si>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</si>
  <si>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</si>
  <si>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</si>
  <si>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</si>
  <si>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</si>
  <si>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</si>
  <si>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</si>
  <si>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</si>
  <si>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</si>
  <si>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</si>
  <si>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</si>
  <si>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</si>
  <si>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</si>
  <si>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</si>
  <si>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</si>
  <si>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</si>
  <si>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</si>
  <si>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</si>
  <si>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</si>
  <si>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</si>
  <si>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</si>
  <si>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</si>
  <si>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</si>
  <si>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</si>
  <si>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</si>
  <si>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</si>
  <si>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</si>
  <si>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</si>
  <si>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</si>
  <si>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</si>
  <si>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</si>
  <si>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</si>
  <si>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</si>
  <si>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</si>
  <si>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</si>
  <si>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</si>
  <si>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</si>
  <si>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</si>
  <si>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</si>
  <si>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</si>
  <si>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</si>
  <si>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</si>
  <si>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</si>
  <si>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</si>
  <si>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</si>
  <si>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</si>
  <si>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</si>
  <si>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</si>
  <si>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</si>
  <si>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</si>
  <si>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</si>
  <si>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</si>
  <si>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</si>
  <si>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</si>
  <si>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</si>
  <si>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</si>
  <si>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</si>
  <si>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</si>
  <si>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</si>
  <si>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</si>
  <si>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</si>
  <si>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</si>
  <si>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</si>
  <si>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</si>
  <si>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</si>
  <si>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</si>
  <si>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</si>
  <si>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</si>
  <si>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</si>
  <si>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</si>
  <si>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</si>
  <si>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</si>
  <si>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</si>
  <si>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</si>
  <si>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</si>
  <si>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</si>
  <si>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</si>
  <si>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</si>
  <si>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</si>
  <si>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</si>
  <si>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</si>
  <si>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</si>
  <si>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</si>
  <si>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</si>
  <si>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</si>
  <si>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</si>
  <si>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</si>
  <si>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</si>
  <si>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</si>
  <si>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</si>
  <si>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</si>
  <si>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</si>
  <si>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</si>
  <si>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</si>
  <si>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</si>
  <si>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</si>
  <si>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</si>
  <si>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</si>
  <si>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</si>
  <si>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</si>
  <si>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</si>
  <si>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</si>
  <si>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</si>
  <si>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</si>
  <si>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</si>
  <si>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</si>
  <si>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</si>
  <si>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</si>
  <si>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</si>
  <si>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</si>
  <si>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</si>
  <si>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</si>
  <si>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</si>
  <si>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</si>
  <si>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</si>
  <si>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</si>
  <si>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</si>
  <si>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</si>
  <si>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</si>
  <si>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</si>
  <si>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</si>
  <si>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</si>
  <si>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</si>
  <si>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</si>
  <si>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</si>
  <si>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</si>
  <si>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</si>
  <si>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</si>
  <si>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</si>
  <si>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</si>
  <si>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</si>
  <si>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</si>
  <si>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</si>
  <si>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</si>
  <si>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</si>
  <si>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</si>
  <si>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</si>
  <si>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</si>
  <si>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</si>
  <si>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</si>
  <si>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</si>
  <si>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</si>
  <si>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</si>
  <si>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</si>
  <si>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</si>
  <si>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</si>
  <si>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</si>
  <si>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</si>
  <si>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</si>
  <si>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</si>
  <si>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</si>
  <si>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</si>
  <si>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</si>
  <si>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</si>
  <si>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</si>
  <si>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</si>
  <si>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</si>
  <si>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</si>
  <si>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</si>
  <si>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</si>
  <si>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</si>
  <si>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</si>
  <si>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</si>
  <si>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</si>
  <si>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</si>
  <si>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</si>
  <si>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</si>
  <si>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</si>
  <si>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</si>
  <si>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</si>
  <si>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</si>
  <si>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</si>
  <si>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</si>
  <si>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</si>
  <si>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</si>
  <si>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</si>
  <si>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</si>
  <si>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</si>
  <si>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</si>
  <si>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</si>
  <si>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</si>
  <si>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</si>
  <si>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</si>
  <si>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</si>
  <si>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</si>
  <si>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</si>
  <si>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</si>
  <si>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</si>
  <si>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</si>
  <si>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</si>
  <si>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</si>
  <si>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</si>
  <si>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</si>
  <si>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</si>
  <si>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</si>
  <si>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</si>
  <si>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</si>
  <si>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</si>
  <si>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</si>
  <si>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</si>
  <si>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</si>
  <si>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</si>
  <si>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</si>
  <si>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</si>
  <si>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</si>
  <si>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</si>
  <si>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</si>
  <si>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</si>
  <si>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</si>
  <si>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</si>
  <si>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</si>
  <si>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</si>
  <si>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</si>
  <si>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</si>
  <si>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</si>
  <si>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</si>
  <si>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</si>
  <si>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</si>
  <si>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</si>
  <si>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</si>
  <si>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</si>
  <si>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</si>
  <si>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</si>
  <si>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</si>
  <si>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</si>
  <si>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</si>
  <si>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</si>
  <si>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</si>
  <si>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</si>
  <si>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</si>
  <si>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</si>
  <si>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</si>
  <si>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</si>
  <si>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</si>
  <si>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</si>
  <si>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</si>
  <si>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</si>
  <si>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</si>
  <si>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</si>
  <si>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</si>
  <si>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</si>
  <si>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</si>
  <si>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</si>
  <si>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</si>
  <si>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</si>
  <si>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</si>
  <si>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</si>
  <si>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</si>
  <si>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</si>
  <si>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</si>
  <si>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</si>
  <si>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</si>
  <si>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</si>
  <si>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</si>
  <si>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</si>
  <si>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</si>
  <si>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</si>
  <si>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</si>
  <si>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</si>
  <si>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</si>
  <si>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</si>
  <si>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</si>
  <si>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</si>
  <si>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</si>
  <si>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</si>
  <si>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</si>
  <si>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</si>
  <si>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</si>
  <si>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</si>
  <si>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</si>
  <si>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</si>
  <si>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</si>
  <si>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</si>
  <si>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</si>
  <si>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</si>
  <si>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</si>
  <si>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</si>
  <si>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</si>
  <si>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</si>
  <si>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</si>
  <si>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</si>
  <si>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</si>
  <si>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</si>
  <si>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</si>
  <si>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</si>
  <si>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</si>
  <si>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</si>
  <si>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</si>
  <si>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</si>
  <si>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</si>
  <si>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</si>
  <si>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</si>
  <si>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</si>
  <si>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August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</si>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</sst>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"/>
    <numFmt numFmtId="168" formatCode="#,##0.00000000"/>
    <numFmt numFmtId="169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 applyFill="0" applyBorder="0" applyProtection="0"/>
    <xf numFmtId="164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8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8" fontId="4" fillId="0" borderId="124" xfId="0" applyNumberFormat="1" applyFont="1" applyFill="1" applyBorder="1" applyAlignment="1" applyProtection="1">
      <alignment vertical="center"/>
    </xf>
    <xf numFmtId="167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9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9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5" fontId="3" fillId="2" borderId="26" xfId="0" applyNumberFormat="1" applyFont="1" applyFill="1" applyBorder="1" applyAlignment="1" applyProtection="1">
      <alignment vertical="center"/>
    </xf>
    <xf numFmtId="165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6" fontId="4" fillId="0" borderId="24" xfId="0" applyNumberFormat="1" applyFont="1" applyBorder="1" applyAlignment="1" applyProtection="1">
      <alignment horizontal="center" vertical="center"/>
    </xf>
    <xf numFmtId="165" fontId="3" fillId="0" borderId="29" xfId="0" applyNumberFormat="1" applyFont="1" applyBorder="1" applyAlignment="1" applyProtection="1">
      <alignment vertical="center"/>
    </xf>
    <xf numFmtId="165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6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6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6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6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6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6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6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6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6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6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6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6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6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9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5" fontId="29" fillId="2" borderId="27" xfId="0" applyNumberFormat="1" applyFont="1" applyFill="1" applyBorder="1" applyAlignment="1" applyProtection="1">
      <alignment vertical="center"/>
    </xf>
    <xf numFmtId="165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6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6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6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6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K1" sqref="K1"/>
    </sheetView>
  </sheetViews>
  <sheetFormatPr baseColWidth="10" defaultColWidth="9.140625" defaultRowHeight="14.25" x14ac:dyDescent="0.2"/>
  <cols>
    <col min="1" max="1" width="8.7109375" style="474" customWidth="1" collapsed="1"/>
    <col min="2" max="2" width="55.28515625" style="473" customWidth="1" collapsed="1"/>
    <col min="3" max="3" width="5.42578125" style="473" customWidth="1" collapsed="1"/>
    <col min="4" max="5" width="16.7109375" style="486" customWidth="1" collapsed="1"/>
    <col min="6" max="6" width="5.42578125" style="473" customWidth="1" collapsed="1"/>
    <col min="7" max="8" width="16.7109375" style="473" customWidth="1" collapsed="1"/>
    <col min="9" max="9" width="5.5703125" style="473" customWidth="1" collapsed="1"/>
    <col min="10" max="11" width="16.7109375" style="473" customWidth="1" collapsed="1"/>
    <col min="12" max="12" width="64.85546875" style="2" customWidth="1" collapsed="1"/>
    <col min="13" max="13" width="5.140625" style="2" customWidth="1" collapsed="1"/>
    <col min="14" max="16384" width="9.140625" style="2" collapsed="1"/>
  </cols>
  <sheetData>
    <row r="1" spans="1:21" s="115" customFormat="1" ht="17.25" customHeight="1" x14ac:dyDescent="0.3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45175</v>
      </c>
    </row>
    <row r="2" spans="1:21" s="115" customFormat="1" ht="6" customHeight="1" x14ac:dyDescent="0.3">
      <c r="A2" s="191"/>
      <c r="H2" s="14"/>
      <c r="I2" s="14"/>
      <c r="J2" s="14"/>
      <c r="K2" s="14"/>
    </row>
    <row r="3" spans="1:21" s="115" customFormat="1" ht="17.25" customHeight="1" x14ac:dyDescent="0.25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August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25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5" thickBot="1" x14ac:dyDescent="0.25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">
      <c r="A12" s="32"/>
      <c r="B12" s="29"/>
      <c r="C12" s="42"/>
      <c r="D12" s="43" t="str">
        <f>J5</f>
        <v>August</v>
      </c>
      <c r="E12" s="44" t="s">
        <v>200</v>
      </c>
      <c r="F12" s="45"/>
      <c r="G12" s="43" t="str">
        <f>J5</f>
        <v>August</v>
      </c>
      <c r="H12" s="44" t="s">
        <v>200</v>
      </c>
      <c r="I12" s="45"/>
      <c r="J12" s="43" t="str">
        <f>J5</f>
        <v>August</v>
      </c>
      <c r="K12" s="44" t="s">
        <v>200</v>
      </c>
      <c r="L12" s="523"/>
      <c r="M12" s="518"/>
      <c r="N12" s="518"/>
      <c r="T12" s="518"/>
      <c r="U12" s="518"/>
    </row>
    <row r="13" spans="1:21" ht="15" thickBot="1" x14ac:dyDescent="0.25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25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25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">
      <c r="A16" s="60" t="s">
        <v>15</v>
      </c>
      <c r="B16" s="61" t="s">
        <v>16</v>
      </c>
      <c r="C16" s="227"/>
      <c r="D16" s="228">
        <f>SUM(D17:D19)</f>
        <v>1412383635.23</v>
      </c>
      <c r="E16" s="229">
        <f>SUM(E17:E19)</f>
        <v>9952389844.8399982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">
      <c r="A17" s="62" t="s">
        <v>17</v>
      </c>
      <c r="B17" s="63" t="s">
        <v>19</v>
      </c>
      <c r="C17" s="227"/>
      <c r="D17" s="235">
        <f>'Werteliste-BIENE'!D7+'Werteliste-manuell'!E7</f>
        <v>12669</v>
      </c>
      <c r="E17" s="236">
        <f>'Werteliste-BIENE'!E7+'Werteliste-manuell'!F7</f>
        <v>329802.65000000002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">
      <c r="A18" s="62" t="s">
        <v>18</v>
      </c>
      <c r="B18" s="64" t="s">
        <v>20</v>
      </c>
      <c r="C18" s="227"/>
      <c r="D18" s="243">
        <f>'Werteliste-BIENE'!D8</f>
        <v>16545</v>
      </c>
      <c r="E18" s="244">
        <f>'Werteliste-BIENE'!E8</f>
        <v>74642456.480000004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">
      <c r="A19" s="60" t="s">
        <v>21</v>
      </c>
      <c r="B19" s="61" t="s">
        <v>22</v>
      </c>
      <c r="C19" s="245"/>
      <c r="D19" s="246">
        <f>'Werteliste-BIENE'!D9+'Werteliste-manuell'!E8</f>
        <v>1412354421.23</v>
      </c>
      <c r="E19" s="247">
        <f>'Werteliste-BIENE'!E9+'Werteliste-manuell'!F8</f>
        <v>9877417585.7099991</v>
      </c>
      <c r="F19" s="248"/>
      <c r="G19" s="249">
        <f>ROUND($F$15/100*D19,2)</f>
        <v>600250629.01999998</v>
      </c>
      <c r="H19" s="250">
        <f>ROUND($F$15/100*E19,2)</f>
        <v>4197902473.9299998</v>
      </c>
      <c r="I19" s="227"/>
      <c r="J19" s="251">
        <f>D19*15/100</f>
        <v>211853163.18450001</v>
      </c>
      <c r="K19" s="250">
        <f>E19*15/100</f>
        <v>1481612637.8564999</v>
      </c>
      <c r="L19" s="529" t="s">
        <v>325</v>
      </c>
      <c r="M19" s="518"/>
      <c r="N19" s="518"/>
      <c r="T19" s="518"/>
      <c r="U19" s="518"/>
    </row>
    <row r="20" spans="1:21" x14ac:dyDescent="0.2">
      <c r="A20" s="62" t="s">
        <v>23</v>
      </c>
      <c r="B20" s="63" t="s">
        <v>24</v>
      </c>
      <c r="C20" s="227"/>
      <c r="D20" s="238">
        <f>ROUND(G20/$F$15*100,2)</f>
        <v>-193611498.66</v>
      </c>
      <c r="E20" s="238">
        <f>ROUND(H20/$F$15*100,2)</f>
        <v>-1295493339.6900001</v>
      </c>
      <c r="F20" s="233"/>
      <c r="G20" s="235">
        <f>'Werteliste-manuell'!E9</f>
        <v>-82284886.930000007</v>
      </c>
      <c r="H20" s="252">
        <f>'Werteliste-manuell'!F9</f>
        <v>-550584669.36999989</v>
      </c>
      <c r="I20" s="240"/>
      <c r="J20" s="241">
        <f>D20*15/100</f>
        <v>-29041724.799000002</v>
      </c>
      <c r="K20" s="242">
        <f>E20*15/100</f>
        <v>-194324000.95350003</v>
      </c>
      <c r="L20" s="529" t="s">
        <v>319</v>
      </c>
      <c r="M20" s="518"/>
      <c r="N20" s="518"/>
      <c r="T20" s="518"/>
      <c r="U20" s="518"/>
    </row>
    <row r="21" spans="1:21" x14ac:dyDescent="0.2">
      <c r="A21" s="62" t="s">
        <v>25</v>
      </c>
      <c r="B21" s="63" t="s">
        <v>189</v>
      </c>
      <c r="C21" s="227"/>
      <c r="D21" s="238">
        <f t="shared" ref="D21:E23" si="0">ROUND(G21/$F$15*100,2)</f>
        <v>-366055.72</v>
      </c>
      <c r="E21" s="238">
        <f t="shared" si="0"/>
        <v>-55700071.25</v>
      </c>
      <c r="F21" s="233"/>
      <c r="G21" s="243">
        <f>'Werteliste-manuell'!E10</f>
        <v>-155573.68</v>
      </c>
      <c r="H21" s="252">
        <f>'Werteliste-manuell'!F10</f>
        <v>-23672530.279999997</v>
      </c>
      <c r="I21" s="240"/>
      <c r="J21" s="241">
        <f>D21*15/100</f>
        <v>-54908.358</v>
      </c>
      <c r="K21" s="242">
        <f t="shared" ref="K21:K23" si="1">E21*15/100</f>
        <v>-8355010.6875</v>
      </c>
      <c r="L21" s="529" t="s">
        <v>319</v>
      </c>
      <c r="M21" s="518"/>
      <c r="N21" s="518"/>
      <c r="T21" s="518"/>
      <c r="U21" s="518"/>
    </row>
    <row r="22" spans="1:21" x14ac:dyDescent="0.2">
      <c r="A22" s="62" t="s">
        <v>26</v>
      </c>
      <c r="B22" s="63" t="s">
        <v>27</v>
      </c>
      <c r="C22" s="227"/>
      <c r="D22" s="238">
        <f t="shared" si="0"/>
        <v>1334531.18</v>
      </c>
      <c r="E22" s="238">
        <f t="shared" si="0"/>
        <v>9736899.6699999999</v>
      </c>
      <c r="F22" s="233"/>
      <c r="G22" s="243">
        <f>'Werteliste-manuell'!E11</f>
        <v>567175.75</v>
      </c>
      <c r="H22" s="252">
        <f>'Werteliste-manuell'!F11</f>
        <v>4138182.3600000003</v>
      </c>
      <c r="I22" s="240"/>
      <c r="J22" s="241">
        <f>D22*15/100</f>
        <v>200179.677</v>
      </c>
      <c r="K22" s="242">
        <f t="shared" si="1"/>
        <v>1460534.9505</v>
      </c>
      <c r="L22" s="529" t="s">
        <v>319</v>
      </c>
      <c r="M22" s="518"/>
      <c r="N22" s="518"/>
      <c r="T22" s="518"/>
      <c r="U22" s="518"/>
    </row>
    <row r="23" spans="1:21" x14ac:dyDescent="0.2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">
      <c r="A24" s="60" t="s">
        <v>28</v>
      </c>
      <c r="B24" s="61" t="s">
        <v>29</v>
      </c>
      <c r="C24" s="227"/>
      <c r="D24" s="253">
        <f>SUM(D19:D23)</f>
        <v>1219711398.03</v>
      </c>
      <c r="E24" s="254">
        <f>SUM(E19:E23)</f>
        <v>8535961074.4399986</v>
      </c>
      <c r="F24" s="233"/>
      <c r="G24" s="231">
        <f>SUM(G19:G23)</f>
        <v>518377344.15999997</v>
      </c>
      <c r="H24" s="232">
        <f>SUM(H19:H23)</f>
        <v>3627783456.6399999</v>
      </c>
      <c r="I24" s="255"/>
      <c r="J24" s="234">
        <f>SUM(J19:J23)</f>
        <v>182956709.70449999</v>
      </c>
      <c r="K24" s="232">
        <f>SUM(K19:K23)</f>
        <v>1280394161.1659999</v>
      </c>
      <c r="L24" s="530"/>
      <c r="M24" s="518"/>
      <c r="N24" s="518"/>
      <c r="T24" s="518"/>
      <c r="U24" s="518"/>
    </row>
    <row r="25" spans="1:21" s="531" customFormat="1" ht="15" customHeight="1" x14ac:dyDescent="0.2">
      <c r="A25" s="62" t="s">
        <v>30</v>
      </c>
      <c r="B25" s="63" t="s">
        <v>31</v>
      </c>
      <c r="C25" s="227"/>
      <c r="D25" s="238">
        <f>ROUND(G25/$F$15*100,2)</f>
        <v>0</v>
      </c>
      <c r="E25" s="238">
        <f t="shared" ref="E25" si="2">ROUND(H25/$F$15*100,2)</f>
        <v>-1035658464.65</v>
      </c>
      <c r="F25" s="233"/>
      <c r="G25" s="243">
        <f>'Werteliste-manuell'!E13</f>
        <v>0</v>
      </c>
      <c r="H25" s="252">
        <f>'Werteliste-manuell'!F13</f>
        <v>-440154847.47775</v>
      </c>
      <c r="I25" s="240"/>
      <c r="J25" s="241">
        <f>D25*15/100</f>
        <v>0</v>
      </c>
      <c r="K25" s="242">
        <f>E25*15/100</f>
        <v>-155348769.69749999</v>
      </c>
      <c r="L25" s="529" t="s">
        <v>319</v>
      </c>
      <c r="M25" s="518"/>
      <c r="N25" s="518"/>
      <c r="T25" s="518"/>
      <c r="U25" s="518"/>
    </row>
    <row r="26" spans="1:21" ht="15" thickBot="1" x14ac:dyDescent="0.25">
      <c r="A26" s="65" t="s">
        <v>32</v>
      </c>
      <c r="B26" s="66" t="s">
        <v>33</v>
      </c>
      <c r="C26" s="256"/>
      <c r="D26" s="257">
        <f>SUM(D24:D25)</f>
        <v>1219711398.03</v>
      </c>
      <c r="E26" s="257">
        <f>SUM(E24:E25)</f>
        <v>7500302609.789999</v>
      </c>
      <c r="F26" s="258"/>
      <c r="G26" s="257">
        <f>SUM(G24:G25)</f>
        <v>518377344.15999997</v>
      </c>
      <c r="H26" s="259">
        <f>SUM(H24:H25)</f>
        <v>3187628609.16225</v>
      </c>
      <c r="I26" s="258"/>
      <c r="J26" s="260">
        <f>SUM(J24:J25)</f>
        <v>182956709.70449999</v>
      </c>
      <c r="K26" s="261">
        <f>SUM(K24:K25)</f>
        <v>1125045391.4684999</v>
      </c>
      <c r="L26" s="532"/>
      <c r="M26" s="518"/>
      <c r="N26" s="518"/>
      <c r="T26" s="518"/>
      <c r="U26" s="518"/>
    </row>
    <row r="27" spans="1:21" s="518" customFormat="1" ht="21" customHeight="1" thickTop="1" x14ac:dyDescent="0.25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">
      <c r="A28" s="60" t="s">
        <v>37</v>
      </c>
      <c r="B28" s="61" t="s">
        <v>38</v>
      </c>
      <c r="C28" s="245"/>
      <c r="D28" s="228">
        <f>SUM(D29:D33)</f>
        <v>108631168.75</v>
      </c>
      <c r="E28" s="229">
        <f>SUM(E29:E33)</f>
        <v>2164332602.0099998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">
      <c r="A29" s="62" t="s">
        <v>39</v>
      </c>
      <c r="B29" s="63" t="s">
        <v>40</v>
      </c>
      <c r="C29" s="245"/>
      <c r="D29" s="243">
        <f>'Werteliste-BIENE'!D10</f>
        <v>0</v>
      </c>
      <c r="E29" s="243">
        <f>'Werteliste-BIENE'!E10</f>
        <v>1022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-29.98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">
      <c r="A31" s="62" t="s">
        <v>43</v>
      </c>
      <c r="B31" s="63" t="s">
        <v>44</v>
      </c>
      <c r="C31" s="245"/>
      <c r="D31" s="243">
        <f>'Werteliste-BIENE'!D12</f>
        <v>58843009.659999996</v>
      </c>
      <c r="E31" s="243">
        <f>'Werteliste-BIENE'!E12</f>
        <v>462422296.20999998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">
      <c r="A32" s="62" t="s">
        <v>269</v>
      </c>
      <c r="B32" s="63" t="s">
        <v>270</v>
      </c>
      <c r="C32" s="245"/>
      <c r="D32" s="243">
        <f>'Werteliste-BIENE'!D13</f>
        <v>16005.11</v>
      </c>
      <c r="E32" s="243">
        <f>'Werteliste-BIENE'!E13</f>
        <v>288031.25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">
      <c r="A33" s="60" t="s">
        <v>45</v>
      </c>
      <c r="B33" s="61" t="s">
        <v>22</v>
      </c>
      <c r="C33" s="245"/>
      <c r="D33" s="246">
        <f>'Werteliste-BIENE'!D14</f>
        <v>49772153.979999997</v>
      </c>
      <c r="E33" s="246">
        <f>'Werteliste-BIENE'!E14</f>
        <v>1701621282.53</v>
      </c>
      <c r="F33" s="227"/>
      <c r="G33" s="249">
        <f>ROUND(D33*$F$27/100,2)</f>
        <v>21153165.440000001</v>
      </c>
      <c r="H33" s="249">
        <f>ROUND(E33*$F$27/100,2)</f>
        <v>723189045.08000004</v>
      </c>
      <c r="I33" s="227"/>
      <c r="J33" s="251">
        <f t="shared" ref="J33:K35" si="3">D33*15/100</f>
        <v>7465823.0969999991</v>
      </c>
      <c r="K33" s="250">
        <f>E33*15/100</f>
        <v>255243192.3795</v>
      </c>
      <c r="L33" s="529" t="s">
        <v>318</v>
      </c>
      <c r="M33" s="518"/>
      <c r="N33" s="518"/>
      <c r="T33" s="518"/>
      <c r="U33" s="518"/>
    </row>
    <row r="34" spans="1:21" x14ac:dyDescent="0.2">
      <c r="A34" s="62" t="s">
        <v>46</v>
      </c>
      <c r="B34" s="63" t="s">
        <v>353</v>
      </c>
      <c r="C34" s="227"/>
      <c r="D34" s="238">
        <f>ROUND(G34/$F$27*100,2)</f>
        <v>299458.42</v>
      </c>
      <c r="E34" s="238">
        <f>ROUND(H34/$F$27*100,2)</f>
        <v>3177772.47</v>
      </c>
      <c r="F34" s="265"/>
      <c r="G34" s="243">
        <f>'Werteliste-manuell'!E14</f>
        <v>127269.83</v>
      </c>
      <c r="H34" s="252">
        <f>'Werteliste-manuell'!F14</f>
        <v>1350553.3000000003</v>
      </c>
      <c r="I34" s="265"/>
      <c r="J34" s="241">
        <f t="shared" si="3"/>
        <v>44918.762999999999</v>
      </c>
      <c r="K34" s="242">
        <f t="shared" si="3"/>
        <v>476665.87050000002</v>
      </c>
      <c r="L34" s="529" t="s">
        <v>319</v>
      </c>
      <c r="M34" s="518"/>
      <c r="N34" s="518"/>
      <c r="T34" s="518"/>
      <c r="U34" s="518"/>
    </row>
    <row r="35" spans="1:21" x14ac:dyDescent="0.2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667001.86</v>
      </c>
      <c r="F35" s="265"/>
      <c r="G35" s="243">
        <f>'Werteliste-manuell'!E15</f>
        <v>0</v>
      </c>
      <c r="H35" s="252">
        <f>'Werteliste-manuell'!F15</f>
        <v>283475.78999999998</v>
      </c>
      <c r="I35" s="265"/>
      <c r="J35" s="241">
        <f t="shared" si="3"/>
        <v>0</v>
      </c>
      <c r="K35" s="242">
        <f>E35*15/100</f>
        <v>100050.27900000001</v>
      </c>
      <c r="L35" s="529" t="s">
        <v>319</v>
      </c>
      <c r="M35" s="518"/>
      <c r="N35" s="518"/>
      <c r="T35" s="518"/>
      <c r="U35" s="518"/>
    </row>
    <row r="36" spans="1:21" x14ac:dyDescent="0.2">
      <c r="A36" s="60" t="s">
        <v>49</v>
      </c>
      <c r="B36" s="68" t="s">
        <v>309</v>
      </c>
      <c r="C36" s="227"/>
      <c r="D36" s="253">
        <f>SUM(D33:D35)</f>
        <v>50071612.399999999</v>
      </c>
      <c r="E36" s="254">
        <f>SUM(E33:E35)</f>
        <v>1705466056.8599999</v>
      </c>
      <c r="F36" s="233"/>
      <c r="G36" s="231">
        <f>SUM(G33:G35)</f>
        <v>21280435.27</v>
      </c>
      <c r="H36" s="232">
        <f>SUM(H33:H35)</f>
        <v>724823074.16999996</v>
      </c>
      <c r="I36" s="255"/>
      <c r="J36" s="234">
        <f>SUM(J33:J35)</f>
        <v>7510741.8599999994</v>
      </c>
      <c r="K36" s="232">
        <f>SUM(K33:K35)</f>
        <v>255819908.52900001</v>
      </c>
      <c r="L36" s="529"/>
      <c r="M36" s="518"/>
      <c r="N36" s="518"/>
      <c r="T36" s="518"/>
      <c r="U36" s="518"/>
    </row>
    <row r="37" spans="1:21" x14ac:dyDescent="0.2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5" thickBot="1" x14ac:dyDescent="0.25">
      <c r="A39" s="65" t="s">
        <v>53</v>
      </c>
      <c r="B39" s="66" t="s">
        <v>54</v>
      </c>
      <c r="C39" s="256"/>
      <c r="D39" s="266">
        <f>SUM(D36:D38)</f>
        <v>50071612.399999999</v>
      </c>
      <c r="E39" s="267">
        <f>SUM(E36:E38)</f>
        <v>1705466056.8599999</v>
      </c>
      <c r="F39" s="268"/>
      <c r="G39" s="269">
        <f>SUM(G36:G38)</f>
        <v>21280435.27</v>
      </c>
      <c r="H39" s="259">
        <f>SUM(H36:H38)</f>
        <v>724823074.16999996</v>
      </c>
      <c r="I39" s="268"/>
      <c r="J39" s="270">
        <f>SUM(J36:J38)</f>
        <v>7510741.8599999994</v>
      </c>
      <c r="K39" s="261">
        <f>SUM(K36:K38)</f>
        <v>255819908.52900001</v>
      </c>
      <c r="L39" s="532"/>
      <c r="M39" s="518"/>
      <c r="N39" s="518"/>
      <c r="T39" s="518"/>
      <c r="U39" s="518"/>
    </row>
    <row r="40" spans="1:21" s="518" customFormat="1" ht="21" customHeight="1" thickTop="1" x14ac:dyDescent="0.25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">
      <c r="A41" s="60" t="s">
        <v>58</v>
      </c>
      <c r="B41" s="61" t="s">
        <v>59</v>
      </c>
      <c r="C41" s="227"/>
      <c r="D41" s="276">
        <f>'Werteliste-BIENE'!D15</f>
        <v>74791313.030000001</v>
      </c>
      <c r="E41" s="277">
        <f>'Werteliste-BIENE'!E15</f>
        <v>694496452.42999995</v>
      </c>
      <c r="F41" s="265"/>
      <c r="G41" s="249">
        <f>ROUND($F$40/100*D41,2)</f>
        <v>37395656.520000003</v>
      </c>
      <c r="H41" s="249">
        <f>ROUND($F$40/100*E41,2)</f>
        <v>347248226.22000003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">
      <c r="A42" s="62" t="s">
        <v>60</v>
      </c>
      <c r="B42" s="63" t="s">
        <v>391</v>
      </c>
      <c r="C42" s="227"/>
      <c r="D42" s="278">
        <f>ROUND(G42/$F$40*100,2)</f>
        <v>15290956.949999999</v>
      </c>
      <c r="E42" s="278">
        <f t="shared" ref="E42" si="6">ROUND(H42/$F$40*100,2)</f>
        <v>52116841.490000002</v>
      </c>
      <c r="F42" s="265"/>
      <c r="G42" s="243">
        <f>'Werteliste-manuell'!E18</f>
        <v>7645478.4749999996</v>
      </c>
      <c r="H42" s="252">
        <f>'Werteliste-manuell'!F18</f>
        <v>26058420.745000005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">
      <c r="A43" s="62" t="s">
        <v>61</v>
      </c>
      <c r="B43" s="69" t="s">
        <v>62</v>
      </c>
      <c r="C43" s="227"/>
      <c r="D43" s="278">
        <f>ROUND(G43/$F$40*100,2)</f>
        <v>-1435511.74</v>
      </c>
      <c r="E43" s="278">
        <f>ROUND(H43/$F$40*100,2)</f>
        <v>-15054888.939999999</v>
      </c>
      <c r="F43" s="265"/>
      <c r="G43" s="243">
        <f>'Werteliste-manuell'!E19</f>
        <v>-717755.87000000011</v>
      </c>
      <c r="H43" s="252">
        <f>'Werteliste-manuell'!F19</f>
        <v>-7527444.4699999997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5" thickBot="1" x14ac:dyDescent="0.25">
      <c r="A44" s="65" t="s">
        <v>63</v>
      </c>
      <c r="B44" s="66" t="s">
        <v>64</v>
      </c>
      <c r="C44" s="256"/>
      <c r="D44" s="266">
        <f>SUM(D41:D43)</f>
        <v>88646758.24000001</v>
      </c>
      <c r="E44" s="267">
        <f>SUM(E41:E43)</f>
        <v>731558404.9799999</v>
      </c>
      <c r="F44" s="268"/>
      <c r="G44" s="269">
        <f>SUM(G41:G43)</f>
        <v>44323379.125000007</v>
      </c>
      <c r="H44" s="269">
        <f>SUM(H41:H43)</f>
        <v>365779202.495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25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">
      <c r="A46" s="70" t="s">
        <v>68</v>
      </c>
      <c r="B46" s="61" t="s">
        <v>69</v>
      </c>
      <c r="C46" s="227"/>
      <c r="D46" s="276">
        <f>'Werteliste-BIENE'!D16</f>
        <v>27612384.940000001</v>
      </c>
      <c r="E46" s="277">
        <f>'Werteliste-BIENE'!E16</f>
        <v>125539778.26000001</v>
      </c>
      <c r="F46" s="265"/>
      <c r="G46" s="249">
        <f>ROUND($F$45/100*D46,2)</f>
        <v>12149449.369999999</v>
      </c>
      <c r="H46" s="250">
        <f>ROUND($F$45/100*E46,2)</f>
        <v>55237502.43</v>
      </c>
      <c r="I46" s="265"/>
      <c r="J46" s="280">
        <f>D46*12/100</f>
        <v>3313486.1928000003</v>
      </c>
      <c r="K46" s="281">
        <f>E46*12/100</f>
        <v>15064773.3912</v>
      </c>
      <c r="L46" s="537" t="s">
        <v>318</v>
      </c>
      <c r="M46" s="518"/>
      <c r="N46" s="518"/>
      <c r="T46" s="518"/>
      <c r="U46" s="518"/>
    </row>
    <row r="47" spans="1:21" ht="15" customHeight="1" x14ac:dyDescent="0.2">
      <c r="A47" s="62" t="s">
        <v>70</v>
      </c>
      <c r="B47" s="63" t="s">
        <v>71</v>
      </c>
      <c r="C47" s="227"/>
      <c r="D47" s="278">
        <f>ROUND(G47/$F$45*100,2)</f>
        <v>0</v>
      </c>
      <c r="E47" s="278">
        <f>ROUND(H47/$F$45*100,2)</f>
        <v>77712371.980000004</v>
      </c>
      <c r="F47" s="265"/>
      <c r="G47" s="243">
        <f>'Werteliste-manuell'!E20</f>
        <v>0</v>
      </c>
      <c r="H47" s="252">
        <f>'Werteliste-manuell'!F20</f>
        <v>34193443.669429876</v>
      </c>
      <c r="I47" s="534"/>
      <c r="J47" s="280">
        <f>D47*12/100</f>
        <v>0</v>
      </c>
      <c r="K47" s="281">
        <f>E47*12/100</f>
        <v>9325484.6375999991</v>
      </c>
      <c r="L47" s="529" t="s">
        <v>319</v>
      </c>
      <c r="M47" s="518"/>
      <c r="N47" s="518"/>
      <c r="T47" s="518"/>
      <c r="U47" s="518"/>
    </row>
    <row r="48" spans="1:21" ht="15" thickBot="1" x14ac:dyDescent="0.25">
      <c r="A48" s="65" t="s">
        <v>72</v>
      </c>
      <c r="B48" s="66" t="s">
        <v>73</v>
      </c>
      <c r="C48" s="256"/>
      <c r="D48" s="257">
        <f>SUM(D46,D47)</f>
        <v>27612384.940000001</v>
      </c>
      <c r="E48" s="257">
        <f>SUM(E46,E47)</f>
        <v>203252150.24000001</v>
      </c>
      <c r="F48" s="268"/>
      <c r="G48" s="257">
        <f>SUM(G46,G47)</f>
        <v>12149449.369999999</v>
      </c>
      <c r="H48" s="261">
        <f>SUM(H46,H47)</f>
        <v>89430946.099429876</v>
      </c>
      <c r="I48" s="268"/>
      <c r="J48" s="260">
        <f>SUM(J46,J47)</f>
        <v>3313486.1928000003</v>
      </c>
      <c r="K48" s="261">
        <f>SUM(K46,K47)</f>
        <v>24390258.0288</v>
      </c>
      <c r="L48" s="532"/>
      <c r="M48" s="518"/>
      <c r="N48" s="518"/>
      <c r="T48" s="518"/>
      <c r="U48" s="518"/>
    </row>
    <row r="49" spans="1:21" s="518" customFormat="1" ht="21" customHeight="1" thickTop="1" x14ac:dyDescent="0.25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ht="15" x14ac:dyDescent="0.25">
      <c r="A50" s="60" t="s">
        <v>77</v>
      </c>
      <c r="B50" s="61" t="s">
        <v>78</v>
      </c>
      <c r="C50" s="227"/>
      <c r="D50" s="286">
        <f>SUM(D51:D53)</f>
        <v>30182386.43</v>
      </c>
      <c r="E50" s="287">
        <f>SUM(E51:E53)</f>
        <v>1577502015.4200001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">
      <c r="A52" s="62" t="s">
        <v>273</v>
      </c>
      <c r="B52" s="63" t="s">
        <v>274</v>
      </c>
      <c r="C52" s="245"/>
      <c r="D52" s="243">
        <f>'Werteliste-BIENE'!D18</f>
        <v>6140649</v>
      </c>
      <c r="E52" s="243">
        <f>'Werteliste-BIENE'!E18</f>
        <v>21163764.239999998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">
      <c r="A53" s="60" t="s">
        <v>81</v>
      </c>
      <c r="B53" s="61" t="s">
        <v>22</v>
      </c>
      <c r="C53" s="227"/>
      <c r="D53" s="291">
        <f>'Werteliste-BIENE'!D19</f>
        <v>24041737.43</v>
      </c>
      <c r="E53" s="291">
        <f>'Werteliste-BIENE'!E19</f>
        <v>1556338251.1800001</v>
      </c>
      <c r="F53" s="288"/>
      <c r="G53" s="292">
        <f>ROUND(D53*$F$49/100,2)</f>
        <v>12020868.720000001</v>
      </c>
      <c r="H53" s="292">
        <f>ROUND(E53*$F$49/100,2)</f>
        <v>778169125.59000003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ht="15" x14ac:dyDescent="0.25">
      <c r="A56" s="60" t="s">
        <v>85</v>
      </c>
      <c r="B56" s="72" t="s">
        <v>86</v>
      </c>
      <c r="C56" s="295"/>
      <c r="D56" s="284">
        <f>SUM(D53:D55)</f>
        <v>24041737.43</v>
      </c>
      <c r="E56" s="284">
        <f>SUM(E53:E55)</f>
        <v>1556338251.1800001</v>
      </c>
      <c r="F56" s="288"/>
      <c r="G56" s="285">
        <f>SUM(G53:G55)</f>
        <v>12020868.720000001</v>
      </c>
      <c r="H56" s="296">
        <f>SUM(H53:H55)</f>
        <v>778169125.59000003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">
      <c r="A57" s="62" t="s">
        <v>87</v>
      </c>
      <c r="B57" s="63" t="s">
        <v>88</v>
      </c>
      <c r="C57" s="297"/>
      <c r="D57" s="278">
        <f t="shared" ref="D57" si="9">ROUND(G57/$F$49*100,2)</f>
        <v>0</v>
      </c>
      <c r="E57" s="278">
        <f>ROUND(H57/$F$49*100,2)</f>
        <v>-91285730</v>
      </c>
      <c r="F57" s="265"/>
      <c r="G57" s="243">
        <f>'Werteliste-manuell'!E23</f>
        <v>0</v>
      </c>
      <c r="H57" s="252">
        <f>'Werteliste-manuell'!F23</f>
        <v>-45642865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5.75" thickBot="1" x14ac:dyDescent="0.3">
      <c r="A58" s="65" t="s">
        <v>89</v>
      </c>
      <c r="B58" s="73" t="s">
        <v>90</v>
      </c>
      <c r="C58" s="256"/>
      <c r="D58" s="257">
        <f>SUM(D56:D57)</f>
        <v>24041737.43</v>
      </c>
      <c r="E58" s="257">
        <f>SUM(E56:E57)</f>
        <v>1465052521.1800001</v>
      </c>
      <c r="F58" s="268"/>
      <c r="G58" s="269">
        <f>SUM(G56:G57)</f>
        <v>12020868.720000001</v>
      </c>
      <c r="H58" s="300">
        <f>SUM(H56:H57)</f>
        <v>732526260.59000003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4.75" thickTop="1" x14ac:dyDescent="0.25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">
      <c r="A60" s="60" t="s">
        <v>92</v>
      </c>
      <c r="B60" s="76" t="s">
        <v>283</v>
      </c>
      <c r="C60" s="304"/>
      <c r="D60" s="305">
        <f>'Werteliste-BIENE'!D20</f>
        <v>903143468.80999994</v>
      </c>
      <c r="E60" s="306">
        <f>'Werteliste-BIENE'!E20</f>
        <v>6384675591.71</v>
      </c>
      <c r="F60" s="307">
        <f>'Werteliste-BIENE'!D66</f>
        <v>45.190072540000003</v>
      </c>
      <c r="G60" s="308">
        <f>D60*$F$60/100</f>
        <v>408131188.69551122</v>
      </c>
      <c r="H60" s="309">
        <f>E60*$F$60/100</f>
        <v>2885239531.3374238</v>
      </c>
      <c r="I60" s="310">
        <f>'Werteliste-BIENE'!D67</f>
        <v>1.99594395</v>
      </c>
      <c r="J60" s="311">
        <f>D60*$I$60/100</f>
        <v>18026237.425533332</v>
      </c>
      <c r="K60" s="312">
        <f>E60*$I$60/100</f>
        <v>127434546.19986244</v>
      </c>
      <c r="L60" s="537" t="s">
        <v>318</v>
      </c>
      <c r="M60" s="518"/>
      <c r="N60" s="518"/>
      <c r="T60" s="518"/>
      <c r="U60" s="518"/>
    </row>
    <row r="61" spans="1:21" x14ac:dyDescent="0.2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281003909.95718539</v>
      </c>
      <c r="H61" s="315">
        <f>$E$60*($F$61/100)</f>
        <v>1986526910.7716444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0</v>
      </c>
      <c r="H63" s="252">
        <f>'Werteliste-manuell'!F24</f>
        <v>-243245571.35000002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43771502.216196351</v>
      </c>
      <c r="H64" s="252">
        <f>'Werteliste-manuell'!F25</f>
        <v>231616417.14046749</v>
      </c>
      <c r="I64" s="265"/>
      <c r="J64" s="243">
        <f>'Werteliste-manuell'!E27</f>
        <v>7948037.1999999993</v>
      </c>
      <c r="K64" s="252">
        <f>'Werteliste-manuell'!F27</f>
        <v>63584297.600000009</v>
      </c>
      <c r="L64" s="529" t="s">
        <v>319</v>
      </c>
      <c r="M64" s="518"/>
      <c r="N64" s="518"/>
      <c r="T64" s="518"/>
      <c r="U64" s="518"/>
    </row>
    <row r="65" spans="1:21" x14ac:dyDescent="0.2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134432523.24110579</v>
      </c>
      <c r="H65" s="324">
        <f>'Werteliste-manuell'!F26</f>
        <v>1077576703.7782061</v>
      </c>
      <c r="I65" s="322"/>
      <c r="J65" s="323">
        <f>'Werteliste-manuell'!E28</f>
        <v>5731419.4777438641</v>
      </c>
      <c r="K65" s="325">
        <f>'Werteliste-manuell'!F28</f>
        <v>26111009.971280292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25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867339124.1099987</v>
      </c>
      <c r="H66" s="269">
        <f>SUM(H60:H65)</f>
        <v>5937713991.6777411</v>
      </c>
      <c r="I66" s="327"/>
      <c r="J66" s="269">
        <f>SUM(J60:J65)</f>
        <v>31705694.103277195</v>
      </c>
      <c r="K66" s="300">
        <f>SUM(K60:K65)</f>
        <v>217129853.77114272</v>
      </c>
      <c r="L66" s="555"/>
      <c r="M66" s="518"/>
      <c r="N66" s="518"/>
      <c r="T66" s="518"/>
      <c r="U66" s="518"/>
    </row>
    <row r="67" spans="1:21" s="518" customFormat="1" ht="21" customHeight="1" thickTop="1" x14ac:dyDescent="0.25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72712323.530000001</v>
      </c>
      <c r="E68" s="306">
        <f>IF(ISBLANK('Werteliste-manuell'!F29)=TRUE,'Werteliste-BIENE'!E21,'Werteliste-manuell'!F29)</f>
        <v>139256892.66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30123676.890000001</v>
      </c>
      <c r="E69" s="330">
        <f>IF(ISBLANK('Werteliste-manuell'!F30)=TRUE,'Werteliste-BIENE'!E22,'Werteliste-manuell'!F30)</f>
        <v>57692141.240000002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">
      <c r="A70" s="62" t="s">
        <v>314</v>
      </c>
      <c r="B70" s="63" t="s">
        <v>5</v>
      </c>
      <c r="C70" s="333"/>
      <c r="D70" s="334">
        <f>G70</f>
        <v>42588646.640000001</v>
      </c>
      <c r="E70" s="335">
        <f>H70</f>
        <v>81564751.420000002</v>
      </c>
      <c r="F70" s="265"/>
      <c r="G70" s="305">
        <f>IF(ISBLANK('Werteliste-manuell'!E31)=TRUE,'Werteliste-BIENE'!D23,'Werteliste-manuell'!E31)</f>
        <v>42588646.640000001</v>
      </c>
      <c r="H70" s="336">
        <f>IF(ISBLANK('Werteliste-manuell'!F31)=TRUE,'Werteliste-BIENE'!E23,'Werteliste-manuell'!F31)</f>
        <v>81564751.420000002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5" thickBot="1" x14ac:dyDescent="0.25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-72712323.530000001</v>
      </c>
      <c r="K71" s="344">
        <f>-E68</f>
        <v>-139256892.66</v>
      </c>
      <c r="L71" s="561"/>
      <c r="M71" s="518"/>
      <c r="N71" s="518"/>
      <c r="T71" s="518"/>
      <c r="U71" s="518"/>
    </row>
    <row r="72" spans="1:21" s="518" customFormat="1" ht="21" customHeight="1" x14ac:dyDescent="0.25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5" thickBot="1" x14ac:dyDescent="0.25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">
      <c r="A78" s="92" t="s">
        <v>354</v>
      </c>
      <c r="B78" s="197" t="s">
        <v>105</v>
      </c>
      <c r="C78" s="378"/>
      <c r="D78" s="379">
        <f>D19+D36+D41+D46+D53+D60+D68+D73+D74</f>
        <v>2564727261.3700004</v>
      </c>
      <c r="E78" s="380">
        <f>E19+E36+E41+E46+E53+E60+E68+E73+E74</f>
        <v>20483190608.810001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5" thickBot="1" x14ac:dyDescent="0.25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1518079247.3949988</v>
      </c>
      <c r="H79" s="390">
        <f>H26+H39+H44+H48+H58+H66+H70+H73+H74</f>
        <v>11119466835.61442</v>
      </c>
      <c r="I79" s="391"/>
      <c r="J79" s="392">
        <f>J26+J39+J48+J66+J71+J74</f>
        <v>152774308.33057716</v>
      </c>
      <c r="K79" s="390">
        <f>K26+K39+K48+K66+K71+K74</f>
        <v>1483128519.1374426</v>
      </c>
      <c r="L79" s="580"/>
      <c r="M79" s="518"/>
      <c r="N79" s="518"/>
      <c r="T79" s="518"/>
      <c r="U79" s="518"/>
    </row>
    <row r="80" spans="1:21" s="518" customFormat="1" ht="21" customHeight="1" thickTop="1" x14ac:dyDescent="0.25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-122.01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62635703.490000002</v>
      </c>
      <c r="H82" s="399">
        <f>IF(ISBLANK('Werteliste-manuell'!F34)=TRUE,'Werteliste-BIENE'!E28,'Werteliste-manuell'!F34)</f>
        <v>405260214.94999999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118076026.5</v>
      </c>
      <c r="H83" s="336">
        <f>'Werteliste-BIENE'!E29+('Werteliste-BIENE'!E30*(7/3))+'Werteliste-manuell'!F35</f>
        <v>722235766.95000005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60932.97</v>
      </c>
      <c r="H84" s="399">
        <f>'Werteliste-BIENE'!E31</f>
        <v>900959.39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4504686.3499999996</v>
      </c>
      <c r="H86" s="232">
        <f>SUM(H87:H88)</f>
        <v>39136738.489999995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4504686.3499999996</v>
      </c>
      <c r="H87" s="586">
        <f>'Werteliste-BIENE'!E33+'Werteliste-manuell'!F36</f>
        <v>38915544.829999998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0</v>
      </c>
      <c r="H88" s="586">
        <f>'Werteliste-manuell'!F38</f>
        <v>221193.65999999997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ht="15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5780.83</v>
      </c>
      <c r="H89" s="232">
        <f>SUM(H90:H91)</f>
        <v>10427774.34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ht="15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5780.83</v>
      </c>
      <c r="H90" s="592">
        <f>IF(ISBLANK('Werteliste-BIENE'!E35)=TRUE,'Werteliste-BIENE'!E34-'Werteliste-manuell'!F40-'Werteliste-manuell'!F42,'Werteliste-BIENE'!E35)</f>
        <v>48900.02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ht="15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0</v>
      </c>
      <c r="H91" s="595">
        <f>'Werteliste-manuell'!F39</f>
        <v>10378874.32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ht="15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0</v>
      </c>
      <c r="H92" s="232">
        <f>SUM(H93:H94)</f>
        <v>882824.87999999989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ht="15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ht="15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0</v>
      </c>
      <c r="H94" s="595">
        <f>'Werteliste-manuell'!F41</f>
        <v>882824.87999999989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ht="15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588595.49</v>
      </c>
      <c r="H95" s="232">
        <f>SUM(H96:H97)</f>
        <v>6718547.7000000002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ht="15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588595.49</v>
      </c>
      <c r="H96" s="592">
        <f>IF(ISBLANK('Werteliste-BIENE'!E37)=TRUE,'Werteliste-manuell'!F42,'Werteliste-BIENE'!E37)</f>
        <v>4368742.46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ht="15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0</v>
      </c>
      <c r="H97" s="597">
        <f>'Werteliste-manuell'!F43</f>
        <v>2349805.2400000002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1148612.129999999</v>
      </c>
      <c r="H98" s="404">
        <f>'Werteliste-manuell'!F44+'Werteliste-manuell'!F45</f>
        <v>16876858.259999998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1147952.47</v>
      </c>
      <c r="H99" s="406">
        <f>'Werteliste-manuell'!F46</f>
        <v>8587559.0500000007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188168290.23000002</v>
      </c>
      <c r="H101" s="419">
        <f>H81+H82+H83+H84+H85+H86+H89+H92+H95+H98+H99+H100</f>
        <v>1211027122.0000002</v>
      </c>
      <c r="I101" s="417"/>
      <c r="J101" s="416"/>
      <c r="K101" s="420"/>
      <c r="L101" s="600"/>
    </row>
    <row r="102" spans="1:21" s="518" customFormat="1" ht="21" customHeight="1" thickTop="1" x14ac:dyDescent="0.25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182714888.81</v>
      </c>
      <c r="K103" s="404">
        <f>'Werteliste-BIENE'!E39</f>
        <v>666919042.45000005</v>
      </c>
      <c r="L103" s="602" t="s">
        <v>321</v>
      </c>
      <c r="M103" s="518"/>
      <c r="N103" s="518"/>
      <c r="T103" s="518"/>
      <c r="U103" s="518"/>
    </row>
    <row r="104" spans="1:21" x14ac:dyDescent="0.2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623790161.12</v>
      </c>
      <c r="K104" s="406">
        <f>'Werteliste-BIENE'!E40</f>
        <v>2221114350.1599998</v>
      </c>
      <c r="L104" s="528" t="s">
        <v>321</v>
      </c>
      <c r="M104" s="518"/>
      <c r="N104" s="518"/>
      <c r="T104" s="518"/>
      <c r="U104" s="518"/>
    </row>
    <row r="105" spans="1:21" x14ac:dyDescent="0.2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14245372.49</v>
      </c>
      <c r="K105" s="429">
        <f>'Werteliste-BIENE'!E41</f>
        <v>81492962.459999993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820750422.42000008</v>
      </c>
      <c r="K106" s="419">
        <f>SUM(K103:K105)</f>
        <v>2969526355.0699997</v>
      </c>
      <c r="L106" s="600"/>
    </row>
    <row r="107" spans="1:21" s="518" customFormat="1" ht="21" customHeight="1" thickTop="1" thickBot="1" x14ac:dyDescent="0.3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1706247537.6249988</v>
      </c>
      <c r="H107" s="419">
        <f>H79+H101+H106</f>
        <v>12330493957.61442</v>
      </c>
      <c r="I107" s="438"/>
      <c r="J107" s="439">
        <f>J79+J101+J106</f>
        <v>973524730.75057721</v>
      </c>
      <c r="K107" s="440">
        <f>K79+K101+K106</f>
        <v>4452654874.2074423</v>
      </c>
      <c r="L107" s="604"/>
    </row>
    <row r="108" spans="1:21" s="518" customFormat="1" ht="21" customHeight="1" thickTop="1" x14ac:dyDescent="0.25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25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1706247537.6249988</v>
      </c>
      <c r="H110" s="419">
        <f>H107+H109</f>
        <v>12330493957.61442</v>
      </c>
      <c r="I110" s="417"/>
      <c r="J110" s="434"/>
      <c r="K110" s="419"/>
      <c r="L110" s="607"/>
    </row>
    <row r="111" spans="1:21" s="606" customFormat="1" ht="10.15" customHeight="1" thickTop="1" thickBot="1" x14ac:dyDescent="0.3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25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1880298.56</v>
      </c>
      <c r="H113" s="461">
        <f>'Werteliste-BIENE'!E42+'Werteliste-manuell'!F47</f>
        <v>20568208.32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5.75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1968672170.3499999</v>
      </c>
      <c r="E115" s="470">
        <f>IF(ISBLANK('Werteliste-manuell'!F49)=TRUE,'Werteliste-BIENE'!E43,'Werteliste-manuell'!F49)</f>
        <v>12035893801.110001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.75" thickTop="1" x14ac:dyDescent="0.25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ht="15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view="pageBreakPreview" zoomScaleNormal="100" zoomScaleSheetLayoutView="100" workbookViewId="0">
      <pane xSplit="3" ySplit="6" topLeftCell="D25" activePane="bottomRight" state="frozen"/>
      <selection activeCell="C45" sqref="C45"/>
      <selection pane="topRight" activeCell="C45" sqref="C45"/>
      <selection pane="bottomLeft" activeCell="C45" sqref="C45"/>
      <selection pane="bottomRight" activeCell="D37" sqref="D37"/>
    </sheetView>
  </sheetViews>
  <sheetFormatPr baseColWidth="10" defaultColWidth="11.5703125" defaultRowHeight="15" x14ac:dyDescent="0.25"/>
  <cols>
    <col min="1" max="1" width="12" style="487" customWidth="1" collapsed="1"/>
    <col min="2" max="2" width="10.42578125" style="114" customWidth="1" collapsed="1"/>
    <col min="3" max="3" width="74.28515625" style="114" customWidth="1" collapsed="1"/>
    <col min="4" max="5" width="15.7109375" style="114" customWidth="1" collapsed="1"/>
    <col min="6" max="16384" width="11.5703125" style="114" collapsed="1"/>
  </cols>
  <sheetData>
    <row r="1" spans="1:5" ht="22.5" customHeight="1" x14ac:dyDescent="0.25">
      <c r="A1" s="168" t="s">
        <v>327</v>
      </c>
      <c r="B1" s="126"/>
      <c r="C1" s="126"/>
      <c r="D1" s="126"/>
      <c r="E1" s="169">
        <f>'Werteliste-manuell'!$F$1</f>
        <v>45175</v>
      </c>
    </row>
    <row r="2" spans="1:5" x14ac:dyDescent="0.25">
      <c r="A2" s="170"/>
      <c r="B2" s="185" t="s">
        <v>186</v>
      </c>
      <c r="C2" s="182" t="s">
        <v>399</v>
      </c>
      <c r="E2" s="167"/>
    </row>
    <row r="3" spans="1:5" x14ac:dyDescent="0.25">
      <c r="A3" s="171"/>
      <c r="B3" s="186" t="s">
        <v>187</v>
      </c>
      <c r="C3" s="199" t="s">
        <v>400</v>
      </c>
      <c r="E3" s="167"/>
    </row>
    <row r="4" spans="1:5" x14ac:dyDescent="0.25">
      <c r="A4" s="172"/>
      <c r="B4" s="187" t="s">
        <v>188</v>
      </c>
      <c r="C4" s="184" t="s">
        <v>401</v>
      </c>
      <c r="E4" s="167"/>
    </row>
    <row r="5" spans="1:5" ht="15.75" thickBot="1" x14ac:dyDescent="0.3">
      <c r="A5" s="3"/>
      <c r="B5" s="2"/>
      <c r="C5" s="4"/>
      <c r="D5" s="113"/>
      <c r="E5" s="2"/>
    </row>
    <row r="6" spans="1:5" ht="30.75" thickBot="1" x14ac:dyDescent="0.3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5" customHeight="1" x14ac:dyDescent="0.25">
      <c r="A7" s="7" t="s">
        <v>220</v>
      </c>
      <c r="B7" s="118" t="s">
        <v>17</v>
      </c>
      <c r="C7" s="142" t="s">
        <v>207</v>
      </c>
      <c r="D7" s="200">
        <v>12669</v>
      </c>
      <c r="E7" s="201">
        <v>329802.65000000002</v>
      </c>
    </row>
    <row r="8" spans="1:5" ht="15.95" customHeight="1" x14ac:dyDescent="0.25">
      <c r="A8" s="7" t="s">
        <v>220</v>
      </c>
      <c r="B8" s="118" t="s">
        <v>18</v>
      </c>
      <c r="C8" s="142" t="s">
        <v>208</v>
      </c>
      <c r="D8" s="200">
        <v>16545</v>
      </c>
      <c r="E8" s="201">
        <v>74642456.480000004</v>
      </c>
    </row>
    <row r="9" spans="1:5" ht="15.95" customHeight="1" x14ac:dyDescent="0.25">
      <c r="A9" s="8" t="s">
        <v>220</v>
      </c>
      <c r="B9" s="119" t="s">
        <v>21</v>
      </c>
      <c r="C9" s="143" t="s">
        <v>216</v>
      </c>
      <c r="D9" s="202">
        <v>1412354421.23</v>
      </c>
      <c r="E9" s="203">
        <v>9877417585.7099991</v>
      </c>
    </row>
    <row r="10" spans="1:5" ht="15.95" customHeight="1" x14ac:dyDescent="0.25">
      <c r="A10" s="7" t="s">
        <v>221</v>
      </c>
      <c r="B10" s="118" t="s">
        <v>39</v>
      </c>
      <c r="C10" s="142" t="s">
        <v>213</v>
      </c>
      <c r="D10" s="200">
        <v>0</v>
      </c>
      <c r="E10" s="201">
        <v>1022</v>
      </c>
    </row>
    <row r="11" spans="1:5" ht="15.95" customHeight="1" x14ac:dyDescent="0.25">
      <c r="A11" s="7" t="s">
        <v>221</v>
      </c>
      <c r="B11" s="118" t="s">
        <v>41</v>
      </c>
      <c r="C11" s="142" t="s">
        <v>214</v>
      </c>
      <c r="D11" s="200">
        <v>0</v>
      </c>
      <c r="E11" s="201">
        <v>-29.98</v>
      </c>
    </row>
    <row r="12" spans="1:5" ht="15.95" customHeight="1" x14ac:dyDescent="0.25">
      <c r="A12" s="7" t="s">
        <v>221</v>
      </c>
      <c r="B12" s="118" t="s">
        <v>43</v>
      </c>
      <c r="C12" s="144" t="s">
        <v>215</v>
      </c>
      <c r="D12" s="200">
        <v>58843009.659999996</v>
      </c>
      <c r="E12" s="201">
        <v>462422296.20999998</v>
      </c>
    </row>
    <row r="13" spans="1:5" ht="15.95" customHeight="1" x14ac:dyDescent="0.25">
      <c r="A13" s="7" t="s">
        <v>221</v>
      </c>
      <c r="B13" s="118" t="s">
        <v>269</v>
      </c>
      <c r="C13" s="144" t="s">
        <v>271</v>
      </c>
      <c r="D13" s="200">
        <v>16005.11</v>
      </c>
      <c r="E13" s="201">
        <v>288031.25</v>
      </c>
    </row>
    <row r="14" spans="1:5" ht="15.95" customHeight="1" x14ac:dyDescent="0.25">
      <c r="A14" s="8" t="s">
        <v>221</v>
      </c>
      <c r="B14" s="119" t="s">
        <v>45</v>
      </c>
      <c r="C14" s="143" t="s">
        <v>217</v>
      </c>
      <c r="D14" s="202">
        <v>49772153.979999997</v>
      </c>
      <c r="E14" s="203">
        <v>1701621282.53</v>
      </c>
    </row>
    <row r="15" spans="1:5" ht="15.95" customHeight="1" x14ac:dyDescent="0.25">
      <c r="A15" s="8" t="s">
        <v>222</v>
      </c>
      <c r="B15" s="119" t="s">
        <v>58</v>
      </c>
      <c r="C15" s="145" t="s">
        <v>329</v>
      </c>
      <c r="D15" s="202">
        <v>74791313.030000001</v>
      </c>
      <c r="E15" s="203">
        <v>694496452.42999995</v>
      </c>
    </row>
    <row r="16" spans="1:5" ht="15.95" customHeight="1" x14ac:dyDescent="0.25">
      <c r="A16" s="8" t="s">
        <v>223</v>
      </c>
      <c r="B16" s="119" t="s">
        <v>68</v>
      </c>
      <c r="C16" s="145" t="s">
        <v>330</v>
      </c>
      <c r="D16" s="202">
        <v>27612384.940000001</v>
      </c>
      <c r="E16" s="203">
        <v>125539778.26000001</v>
      </c>
    </row>
    <row r="17" spans="1:5" ht="15.95" customHeight="1" x14ac:dyDescent="0.25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5" customHeight="1" x14ac:dyDescent="0.25">
      <c r="A18" s="7" t="s">
        <v>224</v>
      </c>
      <c r="B18" s="118" t="s">
        <v>273</v>
      </c>
      <c r="C18" s="144" t="s">
        <v>272</v>
      </c>
      <c r="D18" s="200">
        <v>6140649</v>
      </c>
      <c r="E18" s="201">
        <v>21163764.239999998</v>
      </c>
    </row>
    <row r="19" spans="1:5" ht="15.95" customHeight="1" x14ac:dyDescent="0.25">
      <c r="A19" s="8" t="s">
        <v>224</v>
      </c>
      <c r="B19" s="119" t="s">
        <v>81</v>
      </c>
      <c r="C19" s="145" t="s">
        <v>228</v>
      </c>
      <c r="D19" s="202">
        <v>24041737.43</v>
      </c>
      <c r="E19" s="203">
        <v>1556338251.1800001</v>
      </c>
    </row>
    <row r="20" spans="1:5" ht="15.95" customHeight="1" x14ac:dyDescent="0.25">
      <c r="A20" s="8" t="s">
        <v>231</v>
      </c>
      <c r="B20" s="119" t="s">
        <v>92</v>
      </c>
      <c r="C20" s="143" t="s">
        <v>232</v>
      </c>
      <c r="D20" s="202">
        <v>903143468.80999994</v>
      </c>
      <c r="E20" s="203">
        <v>6384675591.71</v>
      </c>
    </row>
    <row r="21" spans="1:5" ht="15.95" customHeight="1" x14ac:dyDescent="0.25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5" customHeight="1" x14ac:dyDescent="0.25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5" customHeight="1" x14ac:dyDescent="0.25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5" customHeight="1" x14ac:dyDescent="0.25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5" customHeight="1" x14ac:dyDescent="0.25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5" customHeight="1" x14ac:dyDescent="0.25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5" customHeight="1" x14ac:dyDescent="0.25">
      <c r="A27" s="7" t="s">
        <v>237</v>
      </c>
      <c r="B27" s="118" t="s">
        <v>107</v>
      </c>
      <c r="C27" s="142" t="s">
        <v>108</v>
      </c>
      <c r="D27" s="200">
        <v>0</v>
      </c>
      <c r="E27" s="201">
        <v>-122.01</v>
      </c>
    </row>
    <row r="28" spans="1:5" ht="15.95" customHeight="1" x14ac:dyDescent="0.25">
      <c r="A28" s="7" t="s">
        <v>237</v>
      </c>
      <c r="B28" s="118" t="s">
        <v>110</v>
      </c>
      <c r="C28" s="142" t="s">
        <v>111</v>
      </c>
      <c r="D28" s="200">
        <v>62635703.490000002</v>
      </c>
      <c r="E28" s="201">
        <v>405260214.94999999</v>
      </c>
    </row>
    <row r="29" spans="1:5" ht="15.95" customHeight="1" x14ac:dyDescent="0.25">
      <c r="A29" s="7" t="s">
        <v>237</v>
      </c>
      <c r="B29" s="118" t="s">
        <v>113</v>
      </c>
      <c r="C29" s="142" t="s">
        <v>114</v>
      </c>
      <c r="D29" s="200">
        <v>118076026.5</v>
      </c>
      <c r="E29" s="201">
        <v>722235766.95000005</v>
      </c>
    </row>
    <row r="30" spans="1:5" ht="15.95" customHeight="1" x14ac:dyDescent="0.25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5" customHeight="1" x14ac:dyDescent="0.25">
      <c r="A31" s="7" t="s">
        <v>237</v>
      </c>
      <c r="B31" s="118" t="s">
        <v>116</v>
      </c>
      <c r="C31" s="142" t="s">
        <v>117</v>
      </c>
      <c r="D31" s="200">
        <v>60932.97</v>
      </c>
      <c r="E31" s="201">
        <v>900959.39</v>
      </c>
    </row>
    <row r="32" spans="1:5" ht="15.95" customHeight="1" x14ac:dyDescent="0.25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5" customHeight="1" x14ac:dyDescent="0.25">
      <c r="A33" s="7" t="s">
        <v>237</v>
      </c>
      <c r="B33" s="118" t="s">
        <v>369</v>
      </c>
      <c r="C33" s="142" t="s">
        <v>368</v>
      </c>
      <c r="D33" s="200">
        <v>4190768.27</v>
      </c>
      <c r="E33" s="201">
        <v>37627642.659999996</v>
      </c>
    </row>
    <row r="34" spans="1:5" ht="15.95" customHeight="1" x14ac:dyDescent="0.25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5" customHeight="1" x14ac:dyDescent="0.25">
      <c r="A35" s="7" t="s">
        <v>237</v>
      </c>
      <c r="B35" s="118" t="s">
        <v>127</v>
      </c>
      <c r="C35" s="144" t="s">
        <v>364</v>
      </c>
      <c r="D35" s="200">
        <v>5780.83</v>
      </c>
      <c r="E35" s="201">
        <v>48900.02</v>
      </c>
    </row>
    <row r="36" spans="1:5" ht="15.95" customHeight="1" x14ac:dyDescent="0.25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5" customHeight="1" x14ac:dyDescent="0.25">
      <c r="A37" s="7" t="s">
        <v>237</v>
      </c>
      <c r="B37" s="118" t="s">
        <v>371</v>
      </c>
      <c r="C37" s="144" t="s">
        <v>372</v>
      </c>
      <c r="D37" s="200">
        <v>588595.49</v>
      </c>
      <c r="E37" s="201">
        <v>4368742.46</v>
      </c>
    </row>
    <row r="38" spans="1:5" ht="15.95" customHeight="1" x14ac:dyDescent="0.25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5" customHeight="1" x14ac:dyDescent="0.25">
      <c r="A39" s="7" t="s">
        <v>242</v>
      </c>
      <c r="B39" s="118" t="s">
        <v>141</v>
      </c>
      <c r="C39" s="144" t="s">
        <v>204</v>
      </c>
      <c r="D39" s="200">
        <v>182714888.81</v>
      </c>
      <c r="E39" s="201">
        <v>666919042.45000005</v>
      </c>
    </row>
    <row r="40" spans="1:5" ht="15.95" customHeight="1" x14ac:dyDescent="0.25">
      <c r="A40" s="7" t="s">
        <v>242</v>
      </c>
      <c r="B40" s="118" t="s">
        <v>143</v>
      </c>
      <c r="C40" s="142" t="s">
        <v>205</v>
      </c>
      <c r="D40" s="200">
        <v>623790161.12</v>
      </c>
      <c r="E40" s="201">
        <v>2221114350.1599998</v>
      </c>
    </row>
    <row r="41" spans="1:5" ht="15.95" customHeight="1" x14ac:dyDescent="0.25">
      <c r="A41" s="8" t="s">
        <v>242</v>
      </c>
      <c r="B41" s="119" t="s">
        <v>145</v>
      </c>
      <c r="C41" s="145" t="s">
        <v>206</v>
      </c>
      <c r="D41" s="202">
        <v>14245372.49</v>
      </c>
      <c r="E41" s="203">
        <v>81492962.459999993</v>
      </c>
    </row>
    <row r="42" spans="1:5" ht="15.95" customHeight="1" x14ac:dyDescent="0.25">
      <c r="A42" s="7" t="s">
        <v>241</v>
      </c>
      <c r="B42" s="118" t="s">
        <v>151</v>
      </c>
      <c r="C42" s="142" t="s">
        <v>152</v>
      </c>
      <c r="D42" s="200">
        <v>1880298.56</v>
      </c>
      <c r="E42" s="201">
        <v>20568208.32</v>
      </c>
    </row>
    <row r="43" spans="1:5" ht="15.95" customHeight="1" x14ac:dyDescent="0.25">
      <c r="A43" s="8" t="s">
        <v>241</v>
      </c>
      <c r="B43" s="119" t="s">
        <v>157</v>
      </c>
      <c r="C43" s="145" t="s">
        <v>158</v>
      </c>
      <c r="D43" s="202">
        <v>1968672170.3499999</v>
      </c>
      <c r="E43" s="203">
        <v>12035893801.110001</v>
      </c>
    </row>
    <row r="44" spans="1:5" ht="15.95" customHeight="1" x14ac:dyDescent="0.25">
      <c r="A44" s="7" t="s">
        <v>243</v>
      </c>
      <c r="B44" s="118" t="s">
        <v>159</v>
      </c>
      <c r="C44" s="142" t="s">
        <v>357</v>
      </c>
      <c r="D44" s="200">
        <v>348435.44</v>
      </c>
      <c r="E44" s="201">
        <v>3241907.72</v>
      </c>
    </row>
    <row r="45" spans="1:5" ht="15.95" customHeight="1" x14ac:dyDescent="0.25">
      <c r="A45" s="7" t="s">
        <v>243</v>
      </c>
      <c r="B45" s="118" t="s">
        <v>160</v>
      </c>
      <c r="C45" s="142" t="s">
        <v>358</v>
      </c>
      <c r="D45" s="200">
        <v>58072.67</v>
      </c>
      <c r="E45" s="201">
        <v>540318.96</v>
      </c>
    </row>
    <row r="46" spans="1:5" ht="15.95" customHeight="1" x14ac:dyDescent="0.25">
      <c r="A46" s="9" t="s">
        <v>243</v>
      </c>
      <c r="B46" s="120" t="s">
        <v>161</v>
      </c>
      <c r="C46" s="146" t="s">
        <v>359</v>
      </c>
      <c r="D46" s="204">
        <v>58072.67</v>
      </c>
      <c r="E46" s="205">
        <v>540318.96</v>
      </c>
    </row>
    <row r="47" spans="1:5" ht="15.95" customHeight="1" x14ac:dyDescent="0.25">
      <c r="A47" s="7" t="s">
        <v>243</v>
      </c>
      <c r="B47" s="118" t="s">
        <v>162</v>
      </c>
      <c r="C47" s="142" t="s">
        <v>248</v>
      </c>
      <c r="D47" s="200">
        <v>152459.89000000001</v>
      </c>
      <c r="E47" s="201">
        <v>1389768.71</v>
      </c>
    </row>
    <row r="48" spans="1:5" ht="15.95" customHeight="1" x14ac:dyDescent="0.25">
      <c r="A48" s="7" t="s">
        <v>243</v>
      </c>
      <c r="B48" s="118" t="s">
        <v>163</v>
      </c>
      <c r="C48" s="142" t="s">
        <v>247</v>
      </c>
      <c r="D48" s="200">
        <v>51800.25</v>
      </c>
      <c r="E48" s="201">
        <v>470204.85</v>
      </c>
    </row>
    <row r="49" spans="1:5" ht="15.95" customHeight="1" x14ac:dyDescent="0.25">
      <c r="A49" s="7" t="s">
        <v>243</v>
      </c>
      <c r="B49" s="118" t="s">
        <v>164</v>
      </c>
      <c r="C49" s="142" t="s">
        <v>246</v>
      </c>
      <c r="D49" s="200">
        <v>25322.880000000001</v>
      </c>
      <c r="E49" s="201">
        <v>332690.01</v>
      </c>
    </row>
    <row r="50" spans="1:5" ht="15.95" customHeight="1" x14ac:dyDescent="0.25">
      <c r="A50" s="7" t="s">
        <v>243</v>
      </c>
      <c r="B50" s="118" t="s">
        <v>165</v>
      </c>
      <c r="C50" s="142" t="s">
        <v>244</v>
      </c>
      <c r="D50" s="200">
        <v>106593.7</v>
      </c>
      <c r="E50" s="201">
        <v>852385.65</v>
      </c>
    </row>
    <row r="51" spans="1:5" ht="15.95" customHeight="1" x14ac:dyDescent="0.25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5" customHeight="1" x14ac:dyDescent="0.25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5" customHeight="1" x14ac:dyDescent="0.25">
      <c r="A53" s="8" t="s">
        <v>249</v>
      </c>
      <c r="B53" s="119" t="s">
        <v>169</v>
      </c>
      <c r="C53" s="143" t="s">
        <v>170</v>
      </c>
      <c r="D53" s="202">
        <v>-0.04</v>
      </c>
      <c r="E53" s="203">
        <v>-0.04</v>
      </c>
    </row>
    <row r="54" spans="1:5" ht="15.95" customHeight="1" x14ac:dyDescent="0.25">
      <c r="A54" s="7" t="s">
        <v>258</v>
      </c>
      <c r="B54" s="118" t="s">
        <v>171</v>
      </c>
      <c r="C54" s="142" t="s">
        <v>250</v>
      </c>
      <c r="D54" s="200">
        <v>915034.76</v>
      </c>
      <c r="E54" s="201">
        <v>12226268.939999999</v>
      </c>
    </row>
    <row r="55" spans="1:5" ht="15.95" customHeight="1" x14ac:dyDescent="0.25">
      <c r="A55" s="7" t="s">
        <v>258</v>
      </c>
      <c r="B55" s="118" t="s">
        <v>172</v>
      </c>
      <c r="C55" s="142" t="s">
        <v>251</v>
      </c>
      <c r="D55" s="200">
        <v>1367819.53</v>
      </c>
      <c r="E55" s="201">
        <v>6347391.0099999998</v>
      </c>
    </row>
    <row r="56" spans="1:5" ht="15.95" customHeight="1" x14ac:dyDescent="0.25">
      <c r="A56" s="7" t="s">
        <v>258</v>
      </c>
      <c r="B56" s="118" t="s">
        <v>173</v>
      </c>
      <c r="C56" s="142" t="s">
        <v>252</v>
      </c>
      <c r="D56" s="200">
        <v>1140394.97</v>
      </c>
      <c r="E56" s="201">
        <v>5770846.6399999997</v>
      </c>
    </row>
    <row r="57" spans="1:5" ht="15.95" customHeight="1" x14ac:dyDescent="0.25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5" customHeight="1" x14ac:dyDescent="0.25">
      <c r="A58" s="10" t="s">
        <v>258</v>
      </c>
      <c r="B58" s="121" t="s">
        <v>175</v>
      </c>
      <c r="C58" s="147" t="s">
        <v>254</v>
      </c>
      <c r="D58" s="206">
        <v>1469933.43</v>
      </c>
      <c r="E58" s="207">
        <v>25005890.27</v>
      </c>
    </row>
    <row r="59" spans="1:5" ht="15.95" customHeight="1" x14ac:dyDescent="0.25">
      <c r="A59" s="7" t="s">
        <v>258</v>
      </c>
      <c r="B59" s="118" t="s">
        <v>176</v>
      </c>
      <c r="C59" s="142" t="s">
        <v>255</v>
      </c>
      <c r="D59" s="200">
        <v>6061308.8499999996</v>
      </c>
      <c r="E59" s="201">
        <v>17151253.149999999</v>
      </c>
    </row>
    <row r="60" spans="1:5" ht="15.95" customHeight="1" x14ac:dyDescent="0.25">
      <c r="A60" s="7" t="s">
        <v>258</v>
      </c>
      <c r="B60" s="118" t="s">
        <v>177</v>
      </c>
      <c r="C60" s="142" t="s">
        <v>256</v>
      </c>
      <c r="D60" s="200">
        <v>456976.67</v>
      </c>
      <c r="E60" s="201">
        <v>17563766.5</v>
      </c>
    </row>
    <row r="61" spans="1:5" ht="15.95" customHeight="1" x14ac:dyDescent="0.25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5" customHeight="1" x14ac:dyDescent="0.25">
      <c r="A62" s="149" t="s">
        <v>258</v>
      </c>
      <c r="B62" s="150" t="s">
        <v>179</v>
      </c>
      <c r="C62" s="151" t="s">
        <v>180</v>
      </c>
      <c r="D62" s="208">
        <v>90789.65</v>
      </c>
      <c r="E62" s="209">
        <v>4212480.66</v>
      </c>
    </row>
    <row r="63" spans="1:5" ht="15.95" customHeight="1" thickBot="1" x14ac:dyDescent="0.3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25">
      <c r="A64" s="123"/>
      <c r="B64" s="123"/>
      <c r="C64" s="123"/>
      <c r="D64" s="123"/>
      <c r="E64" s="123"/>
    </row>
    <row r="65" spans="1:5" ht="15.75" thickBot="1" x14ac:dyDescent="0.3">
      <c r="A65" s="124" t="s">
        <v>297</v>
      </c>
      <c r="B65" s="124"/>
      <c r="C65" s="125"/>
      <c r="D65" s="124"/>
      <c r="E65" s="123"/>
    </row>
    <row r="66" spans="1:5" ht="15.95" customHeight="1" x14ac:dyDescent="0.25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5" customHeight="1" x14ac:dyDescent="0.25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5" customHeight="1" x14ac:dyDescent="0.25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5" customHeight="1" thickBot="1" x14ac:dyDescent="0.3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5" customHeight="1" thickBot="1" x14ac:dyDescent="0.3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view="pageBreakPreview" zoomScaleNormal="100" zoomScaleSheetLayoutView="100" workbookViewId="0">
      <selection activeCell="F2" sqref="F2"/>
    </sheetView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68" t="s">
        <v>328</v>
      </c>
      <c r="B1" s="2"/>
      <c r="C1" s="2"/>
      <c r="D1" s="2"/>
      <c r="E1" s="2"/>
      <c r="F1" s="514">
        <v>45175</v>
      </c>
      <c r="G1" s="169"/>
    </row>
    <row r="2" spans="1:8" x14ac:dyDescent="0.25">
      <c r="A2" s="173"/>
      <c r="B2" s="176" t="s">
        <v>186</v>
      </c>
      <c r="C2" s="182" t="str">
        <f>'Werteliste-BIENE'!$C$2</f>
        <v>Berlin</v>
      </c>
      <c r="D2" s="114"/>
      <c r="E2" s="2"/>
      <c r="F2" s="2"/>
      <c r="G2" s="115"/>
    </row>
    <row r="3" spans="1:8" x14ac:dyDescent="0.25">
      <c r="A3" s="174"/>
      <c r="B3" s="177" t="s">
        <v>187</v>
      </c>
      <c r="C3" s="183" t="str">
        <f>'Werteliste-BIENE'!$C$3</f>
        <v>August</v>
      </c>
      <c r="D3" s="114"/>
      <c r="E3" s="2"/>
      <c r="F3" s="2"/>
      <c r="G3" s="513" t="s">
        <v>389</v>
      </c>
    </row>
    <row r="4" spans="1:8" x14ac:dyDescent="0.25">
      <c r="A4" s="175"/>
      <c r="B4" s="178" t="s">
        <v>188</v>
      </c>
      <c r="C4" s="184" t="str">
        <f>'Werteliste-BIENE'!$C$4</f>
        <v>2023</v>
      </c>
      <c r="D4" s="114"/>
      <c r="E4" s="2"/>
      <c r="F4" s="2"/>
      <c r="G4" s="115"/>
    </row>
    <row r="5" spans="1:8" ht="15.75" thickBot="1" x14ac:dyDescent="0.3">
      <c r="A5" s="127"/>
      <c r="B5" s="126"/>
      <c r="C5" s="129"/>
      <c r="D5" s="130"/>
      <c r="E5" s="126"/>
      <c r="F5" s="126"/>
      <c r="G5" s="128"/>
    </row>
    <row r="6" spans="1:8" s="2" customFormat="1" ht="30.75" thickBot="1" x14ac:dyDescent="0.25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45" customHeight="1" x14ac:dyDescent="0.2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45" customHeight="1" x14ac:dyDescent="0.2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45" customHeight="1" x14ac:dyDescent="0.2">
      <c r="A9" s="7" t="s">
        <v>220</v>
      </c>
      <c r="B9" s="118" t="s">
        <v>23</v>
      </c>
      <c r="C9" s="138" t="s">
        <v>209</v>
      </c>
      <c r="D9" s="489"/>
      <c r="E9" s="490">
        <v>-82284886.930000007</v>
      </c>
      <c r="F9" s="491">
        <v>-550584669.36999989</v>
      </c>
      <c r="G9" s="492" t="s">
        <v>343</v>
      </c>
      <c r="H9" s="3"/>
    </row>
    <row r="10" spans="1:8" s="2" customFormat="1" ht="17.45" customHeight="1" x14ac:dyDescent="0.2">
      <c r="A10" s="7" t="s">
        <v>220</v>
      </c>
      <c r="B10" s="118" t="s">
        <v>25</v>
      </c>
      <c r="C10" s="138" t="s">
        <v>210</v>
      </c>
      <c r="D10" s="489"/>
      <c r="E10" s="490">
        <v>-155573.68</v>
      </c>
      <c r="F10" s="491">
        <v>-23672530.279999997</v>
      </c>
      <c r="G10" s="492" t="s">
        <v>343</v>
      </c>
      <c r="H10" s="3"/>
    </row>
    <row r="11" spans="1:8" s="2" customFormat="1" ht="17.45" customHeight="1" x14ac:dyDescent="0.2">
      <c r="A11" s="7" t="s">
        <v>220</v>
      </c>
      <c r="B11" s="118" t="s">
        <v>26</v>
      </c>
      <c r="C11" s="138" t="s">
        <v>211</v>
      </c>
      <c r="D11" s="489"/>
      <c r="E11" s="490">
        <v>567175.75</v>
      </c>
      <c r="F11" s="491">
        <v>4138182.3600000003</v>
      </c>
      <c r="G11" s="492" t="s">
        <v>344</v>
      </c>
      <c r="H11" s="3"/>
    </row>
    <row r="12" spans="1:8" s="2" customFormat="1" ht="17.45" customHeight="1" x14ac:dyDescent="0.2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45" customHeight="1" x14ac:dyDescent="0.2">
      <c r="A13" s="8" t="s">
        <v>220</v>
      </c>
      <c r="B13" s="119" t="s">
        <v>30</v>
      </c>
      <c r="C13" s="139" t="s">
        <v>212</v>
      </c>
      <c r="D13" s="493"/>
      <c r="E13" s="494">
        <v>0</v>
      </c>
      <c r="F13" s="495">
        <v>-440154847.47775</v>
      </c>
      <c r="G13" s="496" t="s">
        <v>346</v>
      </c>
      <c r="H13" s="3"/>
    </row>
    <row r="14" spans="1:8" s="2" customFormat="1" ht="17.45" customHeight="1" x14ac:dyDescent="0.2">
      <c r="A14" s="7" t="s">
        <v>221</v>
      </c>
      <c r="B14" s="118" t="s">
        <v>46</v>
      </c>
      <c r="C14" s="138" t="s">
        <v>356</v>
      </c>
      <c r="D14" s="489"/>
      <c r="E14" s="490">
        <v>127269.83</v>
      </c>
      <c r="F14" s="491">
        <v>1350553.3000000003</v>
      </c>
      <c r="G14" s="492" t="s">
        <v>345</v>
      </c>
      <c r="H14" s="3"/>
    </row>
    <row r="15" spans="1:8" s="2" customFormat="1" ht="17.45" customHeight="1" x14ac:dyDescent="0.2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283475.78999999998</v>
      </c>
      <c r="G15" s="492" t="s">
        <v>345</v>
      </c>
      <c r="H15" s="3"/>
    </row>
    <row r="16" spans="1:8" s="2" customFormat="1" ht="17.45" customHeight="1" x14ac:dyDescent="0.2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45" customHeight="1" x14ac:dyDescent="0.2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45" customHeight="1" x14ac:dyDescent="0.2">
      <c r="A18" s="7" t="s">
        <v>222</v>
      </c>
      <c r="B18" s="118" t="s">
        <v>60</v>
      </c>
      <c r="C18" s="138" t="s">
        <v>374</v>
      </c>
      <c r="D18" s="489"/>
      <c r="E18" s="490">
        <v>7645478.4749999996</v>
      </c>
      <c r="F18" s="491">
        <v>26058420.745000005</v>
      </c>
      <c r="G18" s="492" t="s">
        <v>344</v>
      </c>
      <c r="H18" s="3"/>
    </row>
    <row r="19" spans="1:8" s="2" customFormat="1" ht="17.45" customHeight="1" x14ac:dyDescent="0.2">
      <c r="A19" s="8" t="s">
        <v>222</v>
      </c>
      <c r="B19" s="119" t="s">
        <v>61</v>
      </c>
      <c r="C19" s="139" t="s">
        <v>225</v>
      </c>
      <c r="D19" s="493"/>
      <c r="E19" s="494">
        <v>-717755.87000000011</v>
      </c>
      <c r="F19" s="495">
        <v>-7527444.4699999997</v>
      </c>
      <c r="G19" s="496" t="s">
        <v>343</v>
      </c>
      <c r="H19" s="3"/>
    </row>
    <row r="20" spans="1:8" s="2" customFormat="1" ht="17.45" customHeight="1" x14ac:dyDescent="0.2">
      <c r="A20" s="8" t="s">
        <v>223</v>
      </c>
      <c r="B20" s="119" t="s">
        <v>70</v>
      </c>
      <c r="C20" s="139" t="s">
        <v>227</v>
      </c>
      <c r="D20" s="493"/>
      <c r="E20" s="494">
        <v>0</v>
      </c>
      <c r="F20" s="495">
        <v>34193443.669429876</v>
      </c>
      <c r="G20" s="496" t="s">
        <v>346</v>
      </c>
      <c r="H20" s="3"/>
    </row>
    <row r="21" spans="1:8" s="2" customFormat="1" ht="17.45" customHeight="1" x14ac:dyDescent="0.2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45" customHeight="1" x14ac:dyDescent="0.2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45" customHeight="1" x14ac:dyDescent="0.2">
      <c r="A23" s="8" t="s">
        <v>224</v>
      </c>
      <c r="B23" s="119" t="s">
        <v>87</v>
      </c>
      <c r="C23" s="139" t="s">
        <v>233</v>
      </c>
      <c r="D23" s="493"/>
      <c r="E23" s="494">
        <v>0</v>
      </c>
      <c r="F23" s="495">
        <v>-45642865</v>
      </c>
      <c r="G23" s="496" t="s">
        <v>346</v>
      </c>
      <c r="H23" s="3"/>
    </row>
    <row r="24" spans="1:8" s="2" customFormat="1" ht="28.5" customHeight="1" x14ac:dyDescent="0.2">
      <c r="A24" s="132" t="s">
        <v>231</v>
      </c>
      <c r="B24" s="133" t="s">
        <v>260</v>
      </c>
      <c r="C24" s="140" t="s">
        <v>301</v>
      </c>
      <c r="D24" s="497"/>
      <c r="E24" s="498">
        <v>0</v>
      </c>
      <c r="F24" s="499">
        <v>-243245571.35000002</v>
      </c>
      <c r="G24" s="500" t="s">
        <v>303</v>
      </c>
      <c r="H24" s="3"/>
    </row>
    <row r="25" spans="1:8" s="2" customFormat="1" ht="17.45" customHeight="1" x14ac:dyDescent="0.2">
      <c r="A25" s="7" t="s">
        <v>231</v>
      </c>
      <c r="B25" s="118" t="s">
        <v>261</v>
      </c>
      <c r="C25" s="138" t="s">
        <v>366</v>
      </c>
      <c r="D25" s="489"/>
      <c r="E25" s="490">
        <v>43771502.216196351</v>
      </c>
      <c r="F25" s="491">
        <v>231616417.14046749</v>
      </c>
      <c r="G25" s="501" t="s">
        <v>347</v>
      </c>
      <c r="H25" s="3"/>
    </row>
    <row r="26" spans="1:8" s="2" customFormat="1" ht="17.45" customHeight="1" x14ac:dyDescent="0.2">
      <c r="A26" s="7" t="s">
        <v>231</v>
      </c>
      <c r="B26" s="118" t="s">
        <v>299</v>
      </c>
      <c r="C26" s="138" t="s">
        <v>304</v>
      </c>
      <c r="D26" s="489"/>
      <c r="E26" s="490">
        <v>134432523.24110579</v>
      </c>
      <c r="F26" s="491">
        <v>1077576703.7782061</v>
      </c>
      <c r="G26" s="501" t="s">
        <v>305</v>
      </c>
      <c r="H26" s="3"/>
    </row>
    <row r="27" spans="1:8" s="2" customFormat="1" ht="17.45" customHeight="1" x14ac:dyDescent="0.2">
      <c r="A27" s="7" t="s">
        <v>231</v>
      </c>
      <c r="B27" s="118" t="s">
        <v>262</v>
      </c>
      <c r="C27" s="138" t="s">
        <v>367</v>
      </c>
      <c r="D27" s="489"/>
      <c r="E27" s="490">
        <v>7948037.1999999993</v>
      </c>
      <c r="F27" s="491">
        <v>63584297.600000009</v>
      </c>
      <c r="G27" s="501" t="s">
        <v>347</v>
      </c>
      <c r="H27" s="3"/>
    </row>
    <row r="28" spans="1:8" s="2" customFormat="1" ht="17.45" customHeight="1" x14ac:dyDescent="0.2">
      <c r="A28" s="8" t="s">
        <v>231</v>
      </c>
      <c r="B28" s="119" t="s">
        <v>300</v>
      </c>
      <c r="C28" s="139" t="s">
        <v>302</v>
      </c>
      <c r="D28" s="493"/>
      <c r="E28" s="494">
        <v>5731419.4777438641</v>
      </c>
      <c r="F28" s="495">
        <v>26111009.971280292</v>
      </c>
      <c r="G28" s="502" t="s">
        <v>306</v>
      </c>
      <c r="H28" s="3"/>
    </row>
    <row r="29" spans="1:8" s="2" customFormat="1" ht="17.45" customHeight="1" x14ac:dyDescent="0.2">
      <c r="A29" s="7" t="s">
        <v>234</v>
      </c>
      <c r="B29" s="118" t="s">
        <v>276</v>
      </c>
      <c r="C29" s="138" t="s">
        <v>331</v>
      </c>
      <c r="D29" s="489"/>
      <c r="E29" s="490">
        <v>72712323.530000001</v>
      </c>
      <c r="F29" s="491">
        <v>139256892.66</v>
      </c>
      <c r="G29" s="501" t="s">
        <v>316</v>
      </c>
      <c r="H29" s="3"/>
    </row>
    <row r="30" spans="1:8" s="2" customFormat="1" ht="17.45" customHeight="1" x14ac:dyDescent="0.2">
      <c r="A30" s="7" t="s">
        <v>234</v>
      </c>
      <c r="B30" s="118" t="s">
        <v>313</v>
      </c>
      <c r="C30" s="138" t="s">
        <v>235</v>
      </c>
      <c r="D30" s="489"/>
      <c r="E30" s="490">
        <v>30123676.890000001</v>
      </c>
      <c r="F30" s="491">
        <v>57692141.240000002</v>
      </c>
      <c r="G30" s="501" t="s">
        <v>316</v>
      </c>
      <c r="H30" s="3"/>
    </row>
    <row r="31" spans="1:8" s="2" customFormat="1" ht="17.45" customHeight="1" x14ac:dyDescent="0.2">
      <c r="A31" s="8" t="s">
        <v>234</v>
      </c>
      <c r="B31" s="119" t="s">
        <v>314</v>
      </c>
      <c r="C31" s="139" t="s">
        <v>236</v>
      </c>
      <c r="D31" s="493"/>
      <c r="E31" s="494">
        <v>42588646.640000001</v>
      </c>
      <c r="F31" s="495">
        <v>81564751.420000002</v>
      </c>
      <c r="G31" s="502" t="s">
        <v>316</v>
      </c>
      <c r="H31" s="3"/>
    </row>
    <row r="32" spans="1:8" s="2" customFormat="1" ht="17.45" customHeight="1" x14ac:dyDescent="0.2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45" customHeight="1" x14ac:dyDescent="0.2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45" customHeight="1" x14ac:dyDescent="0.2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45" customHeight="1" x14ac:dyDescent="0.2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45" customHeight="1" x14ac:dyDescent="0.2">
      <c r="A36" s="7" t="s">
        <v>278</v>
      </c>
      <c r="B36" s="118" t="s">
        <v>375</v>
      </c>
      <c r="C36" s="138" t="s">
        <v>335</v>
      </c>
      <c r="D36" s="489"/>
      <c r="E36" s="490">
        <v>313918.07999999996</v>
      </c>
      <c r="F36" s="491">
        <v>1287902.17</v>
      </c>
      <c r="G36" s="501" t="s">
        <v>310</v>
      </c>
      <c r="H36" s="503"/>
    </row>
    <row r="37" spans="1:8" s="471" customFormat="1" ht="17.45" customHeight="1" x14ac:dyDescent="0.2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899999999999999" customHeight="1" x14ac:dyDescent="0.2">
      <c r="A38" s="7" t="s">
        <v>278</v>
      </c>
      <c r="B38" s="118" t="s">
        <v>379</v>
      </c>
      <c r="C38" s="138" t="s">
        <v>380</v>
      </c>
      <c r="D38" s="489"/>
      <c r="E38" s="490">
        <v>0</v>
      </c>
      <c r="F38" s="491">
        <v>221193.65999999997</v>
      </c>
      <c r="G38" s="501" t="s">
        <v>348</v>
      </c>
      <c r="H38" s="503"/>
    </row>
    <row r="39" spans="1:8" s="471" customFormat="1" ht="17.45" customHeight="1" x14ac:dyDescent="0.2">
      <c r="A39" s="7" t="s">
        <v>237</v>
      </c>
      <c r="B39" s="118" t="s">
        <v>128</v>
      </c>
      <c r="C39" s="504" t="s">
        <v>381</v>
      </c>
      <c r="D39" s="489"/>
      <c r="E39" s="490">
        <v>0</v>
      </c>
      <c r="F39" s="491">
        <v>10378874.32</v>
      </c>
      <c r="G39" s="501" t="s">
        <v>348</v>
      </c>
      <c r="H39" s="503"/>
    </row>
    <row r="40" spans="1:8" s="471" customFormat="1" ht="17.45" customHeight="1" x14ac:dyDescent="0.2">
      <c r="A40" s="7" t="s">
        <v>237</v>
      </c>
      <c r="B40" s="118" t="s">
        <v>370</v>
      </c>
      <c r="C40" s="138" t="s">
        <v>382</v>
      </c>
      <c r="D40" s="489"/>
      <c r="E40" s="490"/>
      <c r="F40" s="491"/>
      <c r="G40" s="501" t="s">
        <v>349</v>
      </c>
      <c r="H40" s="503"/>
    </row>
    <row r="41" spans="1:8" s="471" customFormat="1" ht="17.45" customHeight="1" x14ac:dyDescent="0.2">
      <c r="A41" s="7" t="s">
        <v>237</v>
      </c>
      <c r="B41" s="118" t="s">
        <v>383</v>
      </c>
      <c r="C41" s="138" t="s">
        <v>384</v>
      </c>
      <c r="D41" s="489"/>
      <c r="E41" s="490">
        <v>0</v>
      </c>
      <c r="F41" s="491">
        <v>882824.87999999989</v>
      </c>
      <c r="G41" s="501" t="s">
        <v>348</v>
      </c>
      <c r="H41" s="503"/>
    </row>
    <row r="42" spans="1:8" s="471" customFormat="1" ht="17.45" customHeight="1" x14ac:dyDescent="0.2">
      <c r="A42" s="7" t="s">
        <v>237</v>
      </c>
      <c r="B42" s="118" t="s">
        <v>371</v>
      </c>
      <c r="C42" s="138" t="s">
        <v>385</v>
      </c>
      <c r="D42" s="489"/>
      <c r="E42" s="490"/>
      <c r="F42" s="491"/>
      <c r="G42" s="501" t="s">
        <v>349</v>
      </c>
      <c r="H42" s="503"/>
    </row>
    <row r="43" spans="1:8" s="471" customFormat="1" ht="17.45" customHeight="1" thickBot="1" x14ac:dyDescent="0.25">
      <c r="A43" s="505" t="s">
        <v>237</v>
      </c>
      <c r="B43" s="506" t="s">
        <v>386</v>
      </c>
      <c r="C43" s="507" t="s">
        <v>387</v>
      </c>
      <c r="D43" s="508"/>
      <c r="E43" s="509">
        <v>0</v>
      </c>
      <c r="F43" s="510">
        <v>2349805.2400000002</v>
      </c>
      <c r="G43" s="511" t="s">
        <v>348</v>
      </c>
      <c r="H43" s="503"/>
    </row>
    <row r="44" spans="1:8" s="2" customFormat="1" ht="17.45" customHeight="1" x14ac:dyDescent="0.2">
      <c r="A44" s="7" t="s">
        <v>237</v>
      </c>
      <c r="B44" s="131" t="s">
        <v>196</v>
      </c>
      <c r="C44" s="138" t="s">
        <v>239</v>
      </c>
      <c r="D44" s="489"/>
      <c r="E44" s="490">
        <v>1148612.129999999</v>
      </c>
      <c r="F44" s="491">
        <v>16517096.27</v>
      </c>
      <c r="G44" s="492" t="s">
        <v>349</v>
      </c>
    </row>
    <row r="45" spans="1:8" s="2" customFormat="1" ht="17.45" customHeight="1" x14ac:dyDescent="0.2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359761.99</v>
      </c>
      <c r="G45" s="492" t="s">
        <v>349</v>
      </c>
    </row>
    <row r="46" spans="1:8" s="2" customFormat="1" ht="17.45" customHeight="1" x14ac:dyDescent="0.2">
      <c r="A46" s="7" t="s">
        <v>237</v>
      </c>
      <c r="B46" s="131" t="s">
        <v>132</v>
      </c>
      <c r="C46" s="138" t="s">
        <v>133</v>
      </c>
      <c r="D46" s="489"/>
      <c r="E46" s="490">
        <v>1147952.47</v>
      </c>
      <c r="F46" s="491">
        <v>8587559.0500000007</v>
      </c>
      <c r="G46" s="492" t="s">
        <v>349</v>
      </c>
    </row>
    <row r="47" spans="1:8" s="2" customFormat="1" ht="17.45" customHeight="1" x14ac:dyDescent="0.2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45" customHeight="1" x14ac:dyDescent="0.2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45" customHeight="1" x14ac:dyDescent="0.2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45" customHeight="1" thickBot="1" x14ac:dyDescent="0.25">
      <c r="A50" s="11" t="s">
        <v>265</v>
      </c>
      <c r="B50" s="122" t="s">
        <v>275</v>
      </c>
      <c r="C50" s="141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Bohm, Christian</cp:lastModifiedBy>
  <cp:lastPrinted>2021-01-08T16:15:47Z</cp:lastPrinted>
  <dcterms:created xsi:type="dcterms:W3CDTF">2019-08-21T09:16:07Z</dcterms:created>
  <dcterms:modified xsi:type="dcterms:W3CDTF">2023-09-06T06:37:51Z</dcterms:modified>
</cp:coreProperties>
</file>