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13_ncr:1_{BC78AD2A-88A7-4AF1-8A11-F319D2A76EBF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'D2-Meldung'!$A$1:$K$121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91029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G96" i="2"/>
  <c r="H94" i="2"/>
  <c r="G94" i="2"/>
  <c r="H93" i="2"/>
  <c r="G93" i="2"/>
  <c r="H91" i="2"/>
  <c r="G91" i="2"/>
  <c r="H90" i="2"/>
  <c r="H89" i="2" s="1"/>
  <c r="G90" i="2"/>
  <c r="G89" i="2" s="1"/>
  <c r="H88" i="2"/>
  <c r="G88" i="2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G76" i="2"/>
  <c r="D76" i="2" s="1"/>
  <c r="H75" i="2"/>
  <c r="G75" i="2"/>
  <c r="D75" i="2" s="1"/>
  <c r="E73" i="2"/>
  <c r="D73" i="2"/>
  <c r="H70" i="2"/>
  <c r="G70" i="2"/>
  <c r="D70" i="2" s="1"/>
  <c r="E69" i="2"/>
  <c r="D69" i="2"/>
  <c r="E68" i="2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E57" i="2" s="1"/>
  <c r="G57" i="2"/>
  <c r="H55" i="2"/>
  <c r="E55" i="2" s="1"/>
  <c r="G55" i="2"/>
  <c r="H54" i="2"/>
  <c r="E54" i="2" s="1"/>
  <c r="G54" i="2"/>
  <c r="E53" i="2"/>
  <c r="H53" i="2" s="1"/>
  <c r="H56" i="2" s="1"/>
  <c r="D53" i="2"/>
  <c r="E52" i="2"/>
  <c r="D52" i="2"/>
  <c r="E51" i="2"/>
  <c r="D51" i="2"/>
  <c r="H47" i="2"/>
  <c r="E47" i="2" s="1"/>
  <c r="K47" i="2" s="1"/>
  <c r="G47" i="2"/>
  <c r="E46" i="2"/>
  <c r="D46" i="2"/>
  <c r="H43" i="2"/>
  <c r="E43" i="2" s="1"/>
  <c r="G43" i="2"/>
  <c r="H42" i="2"/>
  <c r="E42" i="2" s="1"/>
  <c r="G42" i="2"/>
  <c r="E41" i="2"/>
  <c r="D41" i="2"/>
  <c r="H38" i="2"/>
  <c r="E38" i="2" s="1"/>
  <c r="K38" i="2" s="1"/>
  <c r="G38" i="2"/>
  <c r="D38" i="2" s="1"/>
  <c r="J38" i="2" s="1"/>
  <c r="H37" i="2"/>
  <c r="E37" i="2" s="1"/>
  <c r="K37" i="2" s="1"/>
  <c r="G37" i="2"/>
  <c r="H35" i="2"/>
  <c r="E35" i="2" s="1"/>
  <c r="K35" i="2" s="1"/>
  <c r="G35" i="2"/>
  <c r="D35" i="2" s="1"/>
  <c r="J35" i="2" s="1"/>
  <c r="H34" i="2"/>
  <c r="G34" i="2"/>
  <c r="E33" i="2"/>
  <c r="K33" i="2" s="1"/>
  <c r="D33" i="2"/>
  <c r="E32" i="2"/>
  <c r="D32" i="2"/>
  <c r="E31" i="2"/>
  <c r="D31" i="2"/>
  <c r="E30" i="2"/>
  <c r="D30" i="2"/>
  <c r="E29" i="2"/>
  <c r="D29" i="2"/>
  <c r="H25" i="2"/>
  <c r="E25" i="2" s="1"/>
  <c r="K25" i="2" s="1"/>
  <c r="G25" i="2"/>
  <c r="H23" i="2"/>
  <c r="G23" i="2"/>
  <c r="D23" i="2" s="1"/>
  <c r="J23" i="2" s="1"/>
  <c r="H22" i="2"/>
  <c r="E22" i="2" s="1"/>
  <c r="K22" i="2" s="1"/>
  <c r="G22" i="2"/>
  <c r="H21" i="2"/>
  <c r="G21" i="2"/>
  <c r="D21" i="2" s="1"/>
  <c r="J21" i="2" s="1"/>
  <c r="H20" i="2"/>
  <c r="E20" i="2" s="1"/>
  <c r="K20" i="2" s="1"/>
  <c r="G20" i="2"/>
  <c r="E19" i="2"/>
  <c r="H19" i="2" s="1"/>
  <c r="D19" i="2"/>
  <c r="J19" i="2" s="1"/>
  <c r="E18" i="2"/>
  <c r="D18" i="2"/>
  <c r="E17" i="2"/>
  <c r="E16" i="2" s="1"/>
  <c r="D17" i="2"/>
  <c r="J6" i="2"/>
  <c r="J5" i="2"/>
  <c r="D12" i="2" s="1"/>
  <c r="J4" i="2"/>
  <c r="H109" i="2" s="1"/>
  <c r="K1" i="2"/>
  <c r="K106" i="2"/>
  <c r="H95" i="2"/>
  <c r="H92" i="2"/>
  <c r="H86" i="2"/>
  <c r="G86" i="2"/>
  <c r="K76" i="2"/>
  <c r="E76" i="2"/>
  <c r="E75" i="2"/>
  <c r="H73" i="2"/>
  <c r="G73" i="2"/>
  <c r="K71" i="2"/>
  <c r="E70" i="2"/>
  <c r="G60" i="2"/>
  <c r="D57" i="2"/>
  <c r="D55" i="2"/>
  <c r="D54" i="2"/>
  <c r="G53" i="2"/>
  <c r="G56" i="2" s="1"/>
  <c r="G58" i="2" s="1"/>
  <c r="D50" i="2"/>
  <c r="D47" i="2"/>
  <c r="J46" i="2"/>
  <c r="H46" i="2"/>
  <c r="H48" i="2" s="1"/>
  <c r="G46" i="2"/>
  <c r="G48" i="2" s="1"/>
  <c r="D43" i="2"/>
  <c r="D42" i="2"/>
  <c r="H41" i="2"/>
  <c r="G41" i="2"/>
  <c r="G44" i="2" s="1"/>
  <c r="D37" i="2"/>
  <c r="J37" i="2" s="1"/>
  <c r="E34" i="2"/>
  <c r="K34" i="2" s="1"/>
  <c r="D34" i="2"/>
  <c r="J34" i="2" s="1"/>
  <c r="J33" i="2"/>
  <c r="D28" i="2"/>
  <c r="D25" i="2"/>
  <c r="J25" i="2" s="1"/>
  <c r="E23" i="2"/>
  <c r="K23" i="2" s="1"/>
  <c r="D22" i="2"/>
  <c r="J22" i="2" s="1"/>
  <c r="E21" i="2"/>
  <c r="K21" i="2" s="1"/>
  <c r="D20" i="2"/>
  <c r="K19" i="2"/>
  <c r="E1" i="6"/>
  <c r="E28" i="2" l="1"/>
  <c r="H58" i="2"/>
  <c r="G74" i="2"/>
  <c r="D74" i="2" s="1"/>
  <c r="J106" i="2"/>
  <c r="E50" i="2"/>
  <c r="G92" i="2"/>
  <c r="E44" i="2"/>
  <c r="H44" i="2"/>
  <c r="D36" i="2"/>
  <c r="D39" i="2" s="1"/>
  <c r="D16" i="2"/>
  <c r="H24" i="2"/>
  <c r="H26" i="2" s="1"/>
  <c r="G95" i="2"/>
  <c r="G101" i="2" s="1"/>
  <c r="G109" i="2"/>
  <c r="D56" i="2"/>
  <c r="D58" i="2" s="1"/>
  <c r="E36" i="2"/>
  <c r="E39" i="2" s="1"/>
  <c r="J75" i="2"/>
  <c r="J76" i="2"/>
  <c r="H33" i="2"/>
  <c r="H36" i="2" s="1"/>
  <c r="H39" i="2" s="1"/>
  <c r="K60" i="2"/>
  <c r="K66" i="2" s="1"/>
  <c r="J12" i="2"/>
  <c r="J36" i="2"/>
  <c r="J39" i="2" s="1"/>
  <c r="H101" i="2"/>
  <c r="E48" i="2"/>
  <c r="K24" i="2"/>
  <c r="K26" i="2" s="1"/>
  <c r="E56" i="2"/>
  <c r="E58" i="2" s="1"/>
  <c r="K36" i="2"/>
  <c r="K39" i="2" s="1"/>
  <c r="D44" i="2"/>
  <c r="D78" i="2"/>
  <c r="D24" i="2"/>
  <c r="D26" i="2" s="1"/>
  <c r="D48" i="2"/>
  <c r="J47" i="2"/>
  <c r="J48" i="2" s="1"/>
  <c r="E24" i="2"/>
  <c r="E26" i="2" s="1"/>
  <c r="G12" i="2"/>
  <c r="K46" i="2"/>
  <c r="K48" i="2" s="1"/>
  <c r="J74" i="2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J79" i="2" l="1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  <c r="C4" i="7"/>
  <c r="C3" i="7"/>
  <c r="C2" i="7"/>
  <c r="C50" i="7" s="1"/>
</calcChain>
</file>

<file path=xl/sharedStrings.xml><?xml version="1.0" encoding="utf-8"?>
<sst xmlns="http://schemas.openxmlformats.org/spreadsheetml/2006/main" count="708" uniqueCount="402">
  <si>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</si>
  <si>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</si>
  <si>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</si>
  <si>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</si>
  <si>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</si>
  <si>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</si>
  <si>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</si>
  <si>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</si>
  <si>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</si>
  <si>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</si>
  <si>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</si>
  <si>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</si>
  <si>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</si>
  <si>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</si>
  <si>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</si>
  <si>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</si>
  <si>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</si>
  <si>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</si>
  <si>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</si>
  <si>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</si>
  <si>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</si>
  <si>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</si>
  <si>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</si>
  <si>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</si>
  <si>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</si>
  <si>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</si>
  <si>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</si>
  <si>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</si>
  <si>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</si>
  <si>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</si>
  <si>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</si>
  <si>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</si>
  <si>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</si>
  <si>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</si>
  <si>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</si>
  <si>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</si>
  <si>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</si>
  <si>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</si>
  <si>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</si>
  <si>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</si>
  <si>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</si>
  <si>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</si>
  <si>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</si>
  <si>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</si>
  <si>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</si>
  <si>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</si>
  <si>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</si>
  <si>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</si>
  <si>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</si>
  <si>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</si>
  <si>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</si>
  <si>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</si>
  <si>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</si>
  <si>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</si>
  <si>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</si>
  <si>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</si>
  <si>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</si>
  <si>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</si>
  <si>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</si>
  <si>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</si>
  <si>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</si>
  <si>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</si>
  <si>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</si>
  <si>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</si>
  <si>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</si>
  <si>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</si>
  <si>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</si>
  <si>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</si>
  <si>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</si>
  <si>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</si>
  <si>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</si>
  <si>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</si>
  <si>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</si>
  <si>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</si>
  <si>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</si>
  <si>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</si>
  <si>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</si>
  <si>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</si>
  <si>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</si>
  <si>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</si>
  <si>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</si>
  <si>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</si>
  <si>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</si>
  <si>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</si>
  <si>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</si>
  <si>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</si>
  <si>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</si>
  <si>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</si>
  <si>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</si>
  <si>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</si>
  <si>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</si>
  <si>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</si>
  <si>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</si>
  <si>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</si>
  <si>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</si>
  <si>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</si>
  <si>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</si>
  <si>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</si>
  <si>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</si>
  <si>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</si>
  <si>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</si>
  <si>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</si>
  <si>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</si>
  <si>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</si>
  <si>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</si>
  <si>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</si>
  <si>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</si>
  <si>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</si>
  <si>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</si>
  <si>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</si>
  <si>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</si>
  <si>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</si>
  <si>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</si>
  <si>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</si>
  <si>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</si>
  <si>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</si>
  <si>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</si>
  <si>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</si>
  <si>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</si>
  <si>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</si>
  <si>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</si>
  <si>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</si>
  <si>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</si>
  <si>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</si>
  <si>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</si>
  <si>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</si>
  <si>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</si>
  <si>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</si>
  <si>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</si>
  <si>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</si>
  <si>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</si>
  <si>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</si>
  <si>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</si>
  <si>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</si>
  <si>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</si>
  <si>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</si>
  <si>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</si>
  <si>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</si>
  <si>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</si>
  <si>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</si>
  <si>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</si>
  <si>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</si>
  <si>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</si>
  <si>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</si>
  <si>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</si>
  <si>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</si>
  <si>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</si>
  <si>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</si>
  <si>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</si>
  <si>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</si>
  <si>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</si>
  <si>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</si>
  <si>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</si>
  <si>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</si>
  <si>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</si>
  <si>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</si>
  <si>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</si>
  <si>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</si>
  <si>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</si>
  <si>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</si>
  <si>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</si>
  <si>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</si>
  <si>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</si>
  <si>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</si>
  <si>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</si>
  <si>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</si>
  <si>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</si>
  <si>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</si>
  <si>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</si>
  <si>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</si>
  <si>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</si>
  <si>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</si>
  <si>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</si>
  <si>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</si>
  <si>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</si>
  <si>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</si>
  <si>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</si>
  <si>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</si>
  <si>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</si>
  <si>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</si>
  <si>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</si>
  <si>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</si>
  <si>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</si>
  <si>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</si>
  <si>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</si>
  <si>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</si>
  <si>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</si>
  <si>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</si>
  <si>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</si>
  <si>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</si>
  <si>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</si>
  <si>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</si>
  <si>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</si>
  <si>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</si>
  <si>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</si>
  <si>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</si>
  <si>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</si>
  <si>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</si>
  <si>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</si>
  <si>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</si>
  <si>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</si>
  <si>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</si>
  <si>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</si>
  <si>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</si>
  <si>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</si>
  <si>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</si>
  <si>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</si>
  <si>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</si>
  <si>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</si>
  <si>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</si>
  <si>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</si>
  <si>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</si>
  <si>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</si>
  <si>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</si>
  <si>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</si>
  <si>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</si>
  <si>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</si>
  <si>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</si>
  <si>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</si>
  <si>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</si>
  <si>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</si>
  <si>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</si>
  <si>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</si>
  <si>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</si>
  <si>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</si>
  <si>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</si>
  <si>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</si>
  <si>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</si>
  <si>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</si>
  <si>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</si>
  <si>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</si>
  <si>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</si>
  <si>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</si>
  <si>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</si>
  <si>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</si>
  <si>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</si>
  <si>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</si>
  <si>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</si>
  <si>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</si>
  <si>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</si>
  <si>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</si>
  <si>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</si>
  <si>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</si>
  <si>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</si>
  <si>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</si>
  <si>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</si>
  <si>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</si>
  <si>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</si>
  <si>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</si>
  <si>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</si>
  <si>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</si>
  <si>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</si>
  <si>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</si>
  <si>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</si>
  <si>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</si>
  <si>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</si>
  <si>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</si>
  <si>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</si>
  <si>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</si>
  <si>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</si>
  <si>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</si>
  <si>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</si>
  <si>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</si>
  <si>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</si>
  <si>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</si>
  <si>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</si>
  <si>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</si>
  <si>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</si>
  <si>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</si>
  <si>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</si>
  <si>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</si>
  <si>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</si>
  <si>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</si>
  <si>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</si>
  <si>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</si>
  <si>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</si>
  <si>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</si>
  <si>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</si>
  <si>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</si>
  <si>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</si>
  <si>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</si>
  <si>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</si>
  <si>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</si>
  <si>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</si>
  <si>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</si>
  <si>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</si>
  <si>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</si>
  <si>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</si>
  <si>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</si>
  <si>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</si>
  <si>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</si>
  <si>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</si>
  <si>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</si>
  <si>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</si>
  <si>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</si>
  <si>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</si>
  <si>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</si>
  <si>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</si>
  <si>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</si>
  <si>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</si>
  <si>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</si>
  <si>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</si>
  <si>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</si>
  <si>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</si>
  <si>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</si>
  <si>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</si>
  <si>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</si>
  <si>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</si>
  <si>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</si>
  <si>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</si>
  <si>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</si>
  <si>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</si>
  <si>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</si>
  <si>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</si>
  <si>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</si>
  <si>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</si>
  <si>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</si>
  <si>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</si>
  <si>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</si>
  <si>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</si>
  <si>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</si>
  <si>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</si>
  <si>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</si>
  <si>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</si>
  <si>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</si>
  <si>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</si>
  <si>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</si>
  <si>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</si>
  <si>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</si>
  <si>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</si>
  <si>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</si>
  <si>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</si>
  <si>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</si>
  <si>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</si>
  <si>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</si>
  <si>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</si>
  <si>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</si>
  <si>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</si>
  <si>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</si>
  <si>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</si>
  <si>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</si>
  <si>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</si>
  <si>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</si>
  <si>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</si>
  <si>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</si>
  <si>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</si>
  <si>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</si>
  <si>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</si>
  <si>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</si>
  <si>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</si>
  <si>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</si>
  <si>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</si>
  <si>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</si>
  <si>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</si>
  <si>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</si>
  <si>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</si>
  <si>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</si>
  <si>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</si>
  <si>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</si>
  <si>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</si>
  <si>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</si>
  <si>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</si>
  <si>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</si>
  <si>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</si>
  <si>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</si>
  <si>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</si>
  <si>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</si>
  <si>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</si>
  <si>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</si>
  <si>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</si>
  <si>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</si>
  <si>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</si>
  <si>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</si>
  <si>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</si>
  <si>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</si>
  <si>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</si>
  <si>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</si>
  <si>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</si>
  <si>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</si>
  <si>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</si>
  <si>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</si>
  <si>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</si>
  <si>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</si>
  <si>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</si>
  <si>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</si>
  <si>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</si>
  <si>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</si>
  <si>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</si>
  <si>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</si>
  <si>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</si>
  <si>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</si>
  <si>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</si>
  <si>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</si>
  <si>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</si>
  <si>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</si>
  <si>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</si>
  <si>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</si>
  <si>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</si>
  <si>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</si>
  <si>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</si>
  <si>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Juli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</si>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</sst>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Fill="0" applyBorder="0" applyProtection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7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7" fontId="4" fillId="0" borderId="124" xfId="0" applyNumberFormat="1" applyFont="1" applyFill="1" applyBorder="1" applyAlignment="1" applyProtection="1">
      <alignment vertical="center"/>
    </xf>
    <xf numFmtId="166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8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8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/>
    </xf>
    <xf numFmtId="164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5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5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5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5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5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5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5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5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5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8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4" fontId="29" fillId="2" borderId="27" xfId="0" applyNumberFormat="1" applyFont="1" applyFill="1" applyBorder="1" applyAlignment="1" applyProtection="1">
      <alignment vertical="center"/>
    </xf>
    <xf numFmtId="16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5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5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5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5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showGridLines="0" tabSelected="1" zoomScaleNormal="100" zoomScaleSheetLayoutView="100" workbookViewId="0">
      <selection activeCell="E16" sqref="E16"/>
    </sheetView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45139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Juli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Juli</v>
      </c>
      <c r="E12" s="44" t="s">
        <v>200</v>
      </c>
      <c r="F12" s="45"/>
      <c r="G12" s="43" t="str">
        <f>J5</f>
        <v>Juli</v>
      </c>
      <c r="H12" s="44" t="s">
        <v>200</v>
      </c>
      <c r="I12" s="45"/>
      <c r="J12" s="43" t="str">
        <f>J5</f>
        <v>Juli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1026258522.38</v>
      </c>
      <c r="E16" s="229">
        <f>SUM(E17:E19)</f>
        <v>8540006209.6099997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15801</v>
      </c>
      <c r="E17" s="236">
        <f>'Werteliste-BIENE'!E7+'Werteliste-manuell'!F7</f>
        <v>317133.65000000002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15776</v>
      </c>
      <c r="E18" s="244">
        <f>'Werteliste-BIENE'!E8</f>
        <v>74625911.480000004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1026226945.38</v>
      </c>
      <c r="E19" s="247">
        <f>'Werteliste-BIENE'!E9+'Werteliste-manuell'!F8</f>
        <v>8465063164.4799995</v>
      </c>
      <c r="F19" s="248"/>
      <c r="G19" s="249">
        <f>ROUND($F$15/100*D19,2)</f>
        <v>436146451.79000002</v>
      </c>
      <c r="H19" s="250">
        <f>ROUND($F$15/100*E19,2)</f>
        <v>3597651844.9000001</v>
      </c>
      <c r="I19" s="227"/>
      <c r="J19" s="251">
        <f>D19*15/100</f>
        <v>153934041.80700001</v>
      </c>
      <c r="K19" s="250">
        <f>E19*15/100</f>
        <v>1269759474.6719999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-194614531.55000001</v>
      </c>
      <c r="E20" s="238">
        <f>ROUND(H20/$F$15*100,2)</f>
        <v>-1101881841.04</v>
      </c>
      <c r="F20" s="233"/>
      <c r="G20" s="235">
        <f>'Werteliste-manuell'!E9</f>
        <v>-82711175.909999996</v>
      </c>
      <c r="H20" s="252">
        <f>'Werteliste-manuell'!F9</f>
        <v>-468299782.43999994</v>
      </c>
      <c r="I20" s="240"/>
      <c r="J20" s="241">
        <f>D20*15/100</f>
        <v>-29192179.732500002</v>
      </c>
      <c r="K20" s="242">
        <f>E20*15/100</f>
        <v>-165282276.15599999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0</v>
      </c>
      <c r="E21" s="238">
        <f t="shared" si="0"/>
        <v>-55334015.530000001</v>
      </c>
      <c r="F21" s="233"/>
      <c r="G21" s="243">
        <f>'Werteliste-manuell'!E10</f>
        <v>0</v>
      </c>
      <c r="H21" s="252">
        <f>'Werteliste-manuell'!F10</f>
        <v>-23516956.599999998</v>
      </c>
      <c r="I21" s="240"/>
      <c r="J21" s="241">
        <f>D21*15/100</f>
        <v>0</v>
      </c>
      <c r="K21" s="242">
        <f t="shared" ref="K21:K23" si="1">E21*15/100</f>
        <v>-8300102.3295000009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1201811.6499999999</v>
      </c>
      <c r="E22" s="238">
        <f t="shared" si="0"/>
        <v>8402368.4900000002</v>
      </c>
      <c r="F22" s="233"/>
      <c r="G22" s="243">
        <f>'Werteliste-manuell'!E11</f>
        <v>510769.95</v>
      </c>
      <c r="H22" s="252">
        <f>'Werteliste-manuell'!F11</f>
        <v>3571006.6100000003</v>
      </c>
      <c r="I22" s="240"/>
      <c r="J22" s="241">
        <f>D22*15/100</f>
        <v>180271.7475</v>
      </c>
      <c r="K22" s="242">
        <f t="shared" si="1"/>
        <v>1260355.2735000001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832814225.4799999</v>
      </c>
      <c r="E24" s="254">
        <f>SUM(E19:E23)</f>
        <v>7316249676.3999996</v>
      </c>
      <c r="F24" s="233"/>
      <c r="G24" s="231">
        <f>SUM(G19:G23)</f>
        <v>353946045.82999998</v>
      </c>
      <c r="H24" s="232">
        <f>SUM(H19:H23)</f>
        <v>3109406112.4700003</v>
      </c>
      <c r="I24" s="255"/>
      <c r="J24" s="234">
        <f>SUM(J19:J23)</f>
        <v>124922133.82200001</v>
      </c>
      <c r="K24" s="232">
        <f>SUM(K19:K23)</f>
        <v>1097437451.46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-324675253.45999998</v>
      </c>
      <c r="E25" s="238">
        <f t="shared" ref="E25" si="2">ROUND(H25/$F$15*100,2)</f>
        <v>-1035658464.65</v>
      </c>
      <c r="F25" s="233"/>
      <c r="G25" s="243">
        <f>'Werteliste-manuell'!E13</f>
        <v>-137986982.72049999</v>
      </c>
      <c r="H25" s="252">
        <f>'Werteliste-manuell'!F13</f>
        <v>-440154847.47775</v>
      </c>
      <c r="I25" s="240"/>
      <c r="J25" s="241">
        <f>D25*15/100</f>
        <v>-48701288.018999994</v>
      </c>
      <c r="K25" s="242">
        <f>E25*15/100</f>
        <v>-155348769.69749999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508138972.01999992</v>
      </c>
      <c r="E26" s="257">
        <f>SUM(E24:E25)</f>
        <v>6280591211.75</v>
      </c>
      <c r="F26" s="258"/>
      <c r="G26" s="257">
        <f>SUM(G24:G25)</f>
        <v>215959063.10949999</v>
      </c>
      <c r="H26" s="259">
        <f>SUM(H24:H25)</f>
        <v>2669251264.9922504</v>
      </c>
      <c r="I26" s="258"/>
      <c r="J26" s="260">
        <f>SUM(J24:J25)</f>
        <v>76220845.803000018</v>
      </c>
      <c r="K26" s="261">
        <f>SUM(K24:K25)</f>
        <v>942088681.76250005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67875348.020000011</v>
      </c>
      <c r="E28" s="229">
        <f>SUM(E29:E33)</f>
        <v>2055701433.26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-1534</v>
      </c>
      <c r="E29" s="243">
        <f>'Werteliste-BIENE'!E10</f>
        <v>1022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-29.98</v>
      </c>
      <c r="E30" s="243">
        <f>'Werteliste-BIENE'!E11</f>
        <v>-29.98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59551967.810000002</v>
      </c>
      <c r="E31" s="243">
        <f>'Werteliste-BIENE'!E12</f>
        <v>403579286.55000001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51583.5</v>
      </c>
      <c r="E32" s="243">
        <f>'Werteliste-BIENE'!E13</f>
        <v>272026.14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8273360.6900000004</v>
      </c>
      <c r="E33" s="246">
        <f>'Werteliste-BIENE'!E14</f>
        <v>1651849128.55</v>
      </c>
      <c r="F33" s="227"/>
      <c r="G33" s="249">
        <f>ROUND(D33*$F$27/100,2)</f>
        <v>3516178.29</v>
      </c>
      <c r="H33" s="249">
        <f>ROUND(E33*$F$27/100,2)</f>
        <v>702035879.63</v>
      </c>
      <c r="I33" s="227"/>
      <c r="J33" s="251">
        <f t="shared" ref="J33:K35" si="3">D33*15/100</f>
        <v>1241004.1035000002</v>
      </c>
      <c r="K33" s="250">
        <f>E33*15/100</f>
        <v>247777369.2825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637714.75</v>
      </c>
      <c r="E34" s="238">
        <f>ROUND(H34/$F$27*100,2)</f>
        <v>2878314.05</v>
      </c>
      <c r="F34" s="265"/>
      <c r="G34" s="243">
        <f>'Werteliste-manuell'!E14</f>
        <v>271028.77</v>
      </c>
      <c r="H34" s="252">
        <f>'Werteliste-manuell'!F14</f>
        <v>1223283.4700000002</v>
      </c>
      <c r="I34" s="265"/>
      <c r="J34" s="241">
        <f t="shared" si="3"/>
        <v>95657.212499999994</v>
      </c>
      <c r="K34" s="242">
        <f t="shared" si="3"/>
        <v>431747.10749999998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667001.86</v>
      </c>
      <c r="F35" s="265"/>
      <c r="G35" s="243">
        <f>'Werteliste-manuell'!E15</f>
        <v>0</v>
      </c>
      <c r="H35" s="252">
        <f>'Werteliste-manuell'!F15</f>
        <v>283475.78999999998</v>
      </c>
      <c r="I35" s="265"/>
      <c r="J35" s="241">
        <f t="shared" si="3"/>
        <v>0</v>
      </c>
      <c r="K35" s="242">
        <f>E35*15/100</f>
        <v>100050.27900000001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8911075.4400000013</v>
      </c>
      <c r="E36" s="254">
        <f>SUM(E33:E35)</f>
        <v>1655394444.4599998</v>
      </c>
      <c r="F36" s="233"/>
      <c r="G36" s="231">
        <f>SUM(G33:G35)</f>
        <v>3787207.06</v>
      </c>
      <c r="H36" s="232">
        <f>SUM(H33:H35)</f>
        <v>703542638.88999999</v>
      </c>
      <c r="I36" s="255"/>
      <c r="J36" s="234">
        <f>SUM(J33:J35)</f>
        <v>1336661.3160000001</v>
      </c>
      <c r="K36" s="232">
        <f>SUM(K33:K35)</f>
        <v>248309166.669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8911075.4400000013</v>
      </c>
      <c r="E39" s="267">
        <f>SUM(E36:E38)</f>
        <v>1655394444.4599998</v>
      </c>
      <c r="F39" s="268"/>
      <c r="G39" s="269">
        <f>SUM(G36:G38)</f>
        <v>3787207.06</v>
      </c>
      <c r="H39" s="259">
        <f>SUM(H36:H38)</f>
        <v>703542638.88999999</v>
      </c>
      <c r="I39" s="268"/>
      <c r="J39" s="270">
        <f>SUM(J36:J38)</f>
        <v>1336661.3160000001</v>
      </c>
      <c r="K39" s="261">
        <f>SUM(K36:K38)</f>
        <v>248309166.669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131609227.56</v>
      </c>
      <c r="E41" s="277">
        <f>'Werteliste-BIENE'!E15</f>
        <v>619705139.39999998</v>
      </c>
      <c r="F41" s="265"/>
      <c r="G41" s="249">
        <f>ROUND($F$40/100*D41,2)</f>
        <v>65804613.780000001</v>
      </c>
      <c r="H41" s="249">
        <f>ROUND($F$40/100*E41,2)</f>
        <v>309852569.69999999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751454.06</v>
      </c>
      <c r="E42" s="278">
        <f t="shared" ref="E42" si="6">ROUND(H42/$F$40*100,2)</f>
        <v>36825884.539999999</v>
      </c>
      <c r="F42" s="265"/>
      <c r="G42" s="243">
        <f>'Werteliste-manuell'!E18</f>
        <v>375727.03</v>
      </c>
      <c r="H42" s="252">
        <f>'Werteliste-manuell'!F18</f>
        <v>18412942.270000003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-3945304.96</v>
      </c>
      <c r="E43" s="278">
        <f>ROUND(H43/$F$40*100,2)</f>
        <v>-13619377.199999999</v>
      </c>
      <c r="F43" s="265"/>
      <c r="G43" s="243">
        <f>'Werteliste-manuell'!E19</f>
        <v>-1972652.48</v>
      </c>
      <c r="H43" s="252">
        <f>'Werteliste-manuell'!F19</f>
        <v>-6809688.5999999996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128415376.66000001</v>
      </c>
      <c r="E44" s="267">
        <f>SUM(E41:E43)</f>
        <v>642911646.73999989</v>
      </c>
      <c r="F44" s="268"/>
      <c r="G44" s="269">
        <f>SUM(G41:G43)</f>
        <v>64207688.330000006</v>
      </c>
      <c r="H44" s="269">
        <f>SUM(H41:H43)</f>
        <v>321455823.36999995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25990884.66</v>
      </c>
      <c r="E46" s="277">
        <f>'Werteliste-BIENE'!E16</f>
        <v>97927393.319999993</v>
      </c>
      <c r="F46" s="265"/>
      <c r="G46" s="249">
        <f>ROUND($F$45/100*D46,2)</f>
        <v>11435989.25</v>
      </c>
      <c r="H46" s="250">
        <f>ROUND($F$45/100*E46,2)</f>
        <v>43088053.060000002</v>
      </c>
      <c r="I46" s="265"/>
      <c r="J46" s="280">
        <f>D46*12/100</f>
        <v>3118906.1592000001</v>
      </c>
      <c r="K46" s="281">
        <f>E46*12/100</f>
        <v>11751287.198399998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37976181.909999996</v>
      </c>
      <c r="E47" s="278">
        <f>ROUND(H47/$F$45*100,2)</f>
        <v>77712371.980000004</v>
      </c>
      <c r="F47" s="265"/>
      <c r="G47" s="243">
        <f>'Werteliste-manuell'!E20</f>
        <v>16709520.041771689</v>
      </c>
      <c r="H47" s="252">
        <f>'Werteliste-manuell'!F20</f>
        <v>34193443.669429876</v>
      </c>
      <c r="I47" s="534"/>
      <c r="J47" s="280">
        <f>D47*12/100</f>
        <v>4557141.8291999996</v>
      </c>
      <c r="K47" s="281">
        <f>E47*12/100</f>
        <v>9325484.6375999991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63967066.569999993</v>
      </c>
      <c r="E48" s="257">
        <f>SUM(E46,E47)</f>
        <v>175639765.30000001</v>
      </c>
      <c r="F48" s="268"/>
      <c r="G48" s="257">
        <f>SUM(G46,G47)</f>
        <v>28145509.291771688</v>
      </c>
      <c r="H48" s="261">
        <f>SUM(H46,H47)</f>
        <v>77281496.729429871</v>
      </c>
      <c r="I48" s="268"/>
      <c r="J48" s="260">
        <f>SUM(J46,J47)</f>
        <v>7676047.9883999992</v>
      </c>
      <c r="K48" s="261">
        <f>SUM(K46,K47)</f>
        <v>21076771.835999995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47449946.009999998</v>
      </c>
      <c r="E50" s="287">
        <f>SUM(E51:E53)</f>
        <v>1547319628.99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4807578</v>
      </c>
      <c r="E52" s="243">
        <f>'Werteliste-BIENE'!E18</f>
        <v>15023115.24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42642368.009999998</v>
      </c>
      <c r="E53" s="291">
        <f>'Werteliste-BIENE'!E19</f>
        <v>1532296513.75</v>
      </c>
      <c r="F53" s="288"/>
      <c r="G53" s="292">
        <f>ROUND(D53*$F$49/100,2)</f>
        <v>21321184.010000002</v>
      </c>
      <c r="H53" s="292">
        <f>ROUND(E53*$F$49/100,2)</f>
        <v>766148256.88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42642368.009999998</v>
      </c>
      <c r="E56" s="284">
        <f>SUM(E53:E55)</f>
        <v>1532296513.75</v>
      </c>
      <c r="F56" s="288"/>
      <c r="G56" s="285">
        <f>SUM(G53:G55)</f>
        <v>21321184.010000002</v>
      </c>
      <c r="H56" s="296">
        <f>SUM(H53:H55)</f>
        <v>766148256.88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-184495400</v>
      </c>
      <c r="E57" s="278">
        <f>ROUND(H57/$F$49*100,2)</f>
        <v>-91285730</v>
      </c>
      <c r="F57" s="265"/>
      <c r="G57" s="243">
        <f>'Werteliste-manuell'!E23</f>
        <v>-92247700</v>
      </c>
      <c r="H57" s="252">
        <f>'Werteliste-manuell'!F23</f>
        <v>-45642865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-141853031.99000001</v>
      </c>
      <c r="E58" s="257">
        <f>SUM(E56:E57)</f>
        <v>1441010783.75</v>
      </c>
      <c r="F58" s="268"/>
      <c r="G58" s="269">
        <f>SUM(G56:G57)</f>
        <v>-70926515.989999995</v>
      </c>
      <c r="H58" s="300">
        <f>SUM(H56:H57)</f>
        <v>720505391.88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777584767.02999997</v>
      </c>
      <c r="E60" s="306">
        <f>'Werteliste-BIENE'!E20</f>
        <v>5481532122.8999996</v>
      </c>
      <c r="F60" s="307">
        <f>'Werteliste-BIENE'!D66</f>
        <v>45.190072540000003</v>
      </c>
      <c r="G60" s="308">
        <f>D60*$F$60/100</f>
        <v>351391120.28084701</v>
      </c>
      <c r="H60" s="309">
        <f>E60*$F$60/100</f>
        <v>2477108342.641912</v>
      </c>
      <c r="I60" s="310">
        <f>'Werteliste-BIENE'!D67</f>
        <v>1.99594395</v>
      </c>
      <c r="J60" s="311">
        <f>D60*$I$60/100</f>
        <v>15520156.113656878</v>
      </c>
      <c r="K60" s="312">
        <f>E60*$I$60/100</f>
        <v>109408308.77432911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241937596.18998611</v>
      </c>
      <c r="H61" s="315">
        <f>$E$60*($F$61/100)</f>
        <v>1705523000.8144586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0</v>
      </c>
      <c r="H63" s="252">
        <f>'Werteliste-manuell'!F24</f>
        <v>-243245571.35000002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26971341.330605499</v>
      </c>
      <c r="H64" s="252">
        <f>'Werteliste-manuell'!F25</f>
        <v>187844914.92427114</v>
      </c>
      <c r="I64" s="265"/>
      <c r="J64" s="243">
        <f>'Werteliste-manuell'!E27</f>
        <v>7948037.1999999993</v>
      </c>
      <c r="K64" s="252">
        <f>'Werteliste-manuell'!F27</f>
        <v>55636260.400000006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111188687.83381274</v>
      </c>
      <c r="H65" s="324">
        <f>'Werteliste-manuell'!F26</f>
        <v>943144180.53710032</v>
      </c>
      <c r="I65" s="322"/>
      <c r="J65" s="323">
        <f>'Werteliste-manuell'!E28</f>
        <v>2758927.8832935374</v>
      </c>
      <c r="K65" s="325">
        <f>'Werteliste-manuell'!F28</f>
        <v>20379590.493536428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731488745.63525128</v>
      </c>
      <c r="H66" s="269">
        <f>SUM(H60:H65)</f>
        <v>5070374867.5677414</v>
      </c>
      <c r="I66" s="327"/>
      <c r="J66" s="269">
        <f>SUM(J60:J65)</f>
        <v>26227121.196950413</v>
      </c>
      <c r="K66" s="300">
        <f>SUM(K60:K65)</f>
        <v>185424159.66786551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0</v>
      </c>
      <c r="E68" s="306">
        <f>IF(ISBLANK('Werteliste-manuell'!F29)=TRUE,'Werteliste-BIENE'!E21,'Werteliste-manuell'!F29)</f>
        <v>66544569.129999995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0</v>
      </c>
      <c r="E69" s="330">
        <f>IF(ISBLANK('Werteliste-manuell'!F30)=TRUE,'Werteliste-BIENE'!E22,'Werteliste-manuell'!F30)</f>
        <v>27568464.350000001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0</v>
      </c>
      <c r="E70" s="335">
        <f>H70</f>
        <v>38976104.780000001</v>
      </c>
      <c r="F70" s="265"/>
      <c r="G70" s="305">
        <f>IF(ISBLANK('Werteliste-manuell'!E31)=TRUE,'Werteliste-BIENE'!D23,'Werteliste-manuell'!E31)</f>
        <v>0</v>
      </c>
      <c r="H70" s="336">
        <f>IF(ISBLANK('Werteliste-manuell'!F31)=TRUE,'Werteliste-BIENE'!E23,'Werteliste-manuell'!F31)</f>
        <v>38976104.780000001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0</v>
      </c>
      <c r="K71" s="344">
        <f>-E68</f>
        <v>-66544569.129999995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2012965268.0800002</v>
      </c>
      <c r="E78" s="380">
        <f>E19+E36+E41+E46+E53+E60+E68+E73+E74</f>
        <v>17918463347.439999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972661697.43652296</v>
      </c>
      <c r="H79" s="390">
        <f>H26+H39+H44+H48+H58+H66+H70+H73+H74</f>
        <v>9601387588.2094212</v>
      </c>
      <c r="I79" s="391"/>
      <c r="J79" s="392">
        <f>J26+J39+J48+J66+J71+J74</f>
        <v>111460676.30435044</v>
      </c>
      <c r="K79" s="390">
        <f>K26+K39+K48+K66+K71+K74</f>
        <v>1330354210.8053656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-122.01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29879849.469999999</v>
      </c>
      <c r="H82" s="399">
        <f>IF(ISBLANK('Werteliste-manuell'!F34)=TRUE,'Werteliste-BIENE'!E28,'Werteliste-manuell'!F34)</f>
        <v>342624511.45999998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69353100.549999997</v>
      </c>
      <c r="H83" s="336">
        <f>'Werteliste-BIENE'!E29+('Werteliste-BIENE'!E30*(7/3))+'Werteliste-manuell'!F35</f>
        <v>604159740.45000005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127636.07</v>
      </c>
      <c r="H84" s="399">
        <f>'Werteliste-BIENE'!E31</f>
        <v>840026.42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5773277.4500000002</v>
      </c>
      <c r="H86" s="232">
        <f>SUM(H87:H88)</f>
        <v>34632052.140000001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5773277.4500000002</v>
      </c>
      <c r="H87" s="586">
        <f>'Werteliste-BIENE'!E33+'Werteliste-manuell'!F36</f>
        <v>34410858.480000004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0</v>
      </c>
      <c r="H88" s="586">
        <f>'Werteliste-manuell'!F38</f>
        <v>221193.65999999997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6391.76</v>
      </c>
      <c r="H89" s="232">
        <f>SUM(H90:H91)</f>
        <v>10421993.51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6391.76</v>
      </c>
      <c r="H90" s="592">
        <f>IF(ISBLANK('Werteliste-BIENE'!E35)=TRUE,'Werteliste-BIENE'!E34-'Werteliste-manuell'!F40-'Werteliste-manuell'!F42,'Werteliste-BIENE'!E35)</f>
        <v>43119.19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0</v>
      </c>
      <c r="H91" s="595">
        <f>'Werteliste-manuell'!F39</f>
        <v>10378874.32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0</v>
      </c>
      <c r="H92" s="232">
        <f>SUM(H93:H94)</f>
        <v>882824.87999999989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0</v>
      </c>
      <c r="H94" s="595">
        <f>'Werteliste-manuell'!F41</f>
        <v>882824.87999999989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560537.21</v>
      </c>
      <c r="H95" s="232">
        <f>SUM(H96:H97)</f>
        <v>6129952.2100000009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560537.21</v>
      </c>
      <c r="H96" s="592">
        <f>IF(ISBLANK('Werteliste-BIENE'!E37)=TRUE,'Werteliste-manuell'!F42,'Werteliste-BIENE'!E37)</f>
        <v>3780146.97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0</v>
      </c>
      <c r="H97" s="597">
        <f>'Werteliste-manuell'!F43</f>
        <v>2349805.2400000002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1145653.25</v>
      </c>
      <c r="H98" s="404">
        <f>'Werteliste-manuell'!F44+'Werteliste-manuell'!F45</f>
        <v>15728246.130000001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1348214.1</v>
      </c>
      <c r="H99" s="406">
        <f>'Werteliste-manuell'!F46</f>
        <v>7439606.5800000001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108194659.85999998</v>
      </c>
      <c r="H101" s="419">
        <f>H81+H82+H83+H84+H85+H86+H89+H92+H95+H98+H99+H100</f>
        <v>1022858831.7700001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72503201</v>
      </c>
      <c r="K103" s="404">
        <f>'Werteliste-BIENE'!E39</f>
        <v>484204153.63999999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51510583.409999996</v>
      </c>
      <c r="K104" s="406">
        <f>'Werteliste-BIENE'!E40</f>
        <v>1597324189.04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14692305.869999999</v>
      </c>
      <c r="K105" s="429">
        <f>'Werteliste-BIENE'!E41</f>
        <v>67247589.969999999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138706090.28</v>
      </c>
      <c r="K106" s="419">
        <f>SUM(K103:K105)</f>
        <v>2148775932.6499996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1080856357.2965229</v>
      </c>
      <c r="H107" s="419">
        <f>H79+H101+H106</f>
        <v>10624246419.979422</v>
      </c>
      <c r="I107" s="438"/>
      <c r="J107" s="439">
        <f>J79+J101+J106</f>
        <v>250166766.58435044</v>
      </c>
      <c r="K107" s="440">
        <f>K79+K101+K106</f>
        <v>3479130143.4553652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1080856357.2965229</v>
      </c>
      <c r="H110" s="419">
        <f>H107+H109</f>
        <v>10624246419.979422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3134645.16</v>
      </c>
      <c r="H113" s="461">
        <f>'Werteliste-BIENE'!E42+'Werteliste-manuell'!F47</f>
        <v>18687909.760000002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1155804509.8499999</v>
      </c>
      <c r="E115" s="470">
        <f>IF(ISBLANK('Werteliste-manuell'!F49)=TRUE,'Werteliste-BIENE'!E43,'Werteliste-manuell'!F49)</f>
        <v>10067221630.76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view="pageBreakPreview" zoomScaleNormal="100" zoomScaleSheetLayoutView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E70" sqref="E70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45139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15801</v>
      </c>
      <c r="E7" s="201">
        <v>317133.65000000002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15776</v>
      </c>
      <c r="E8" s="201">
        <v>74625911.480000004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1026226945.38</v>
      </c>
      <c r="E9" s="203">
        <v>8465063164.4799995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-1534</v>
      </c>
      <c r="E10" s="201">
        <v>1022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-29.98</v>
      </c>
      <c r="E11" s="201">
        <v>-29.98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59551967.810000002</v>
      </c>
      <c r="E12" s="201">
        <v>403579286.55000001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51583.5</v>
      </c>
      <c r="E13" s="201">
        <v>272026.14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8273360.6900000004</v>
      </c>
      <c r="E14" s="203">
        <v>1651849128.55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131609227.56</v>
      </c>
      <c r="E15" s="203">
        <v>619705139.39999998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25990884.66</v>
      </c>
      <c r="E16" s="203">
        <v>97927393.319999993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4807578</v>
      </c>
      <c r="E18" s="201">
        <v>15023115.24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42642368.009999998</v>
      </c>
      <c r="E19" s="203">
        <v>1532296513.75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777584767.02999997</v>
      </c>
      <c r="E20" s="203">
        <v>5481532122.8999996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0</v>
      </c>
      <c r="E27" s="201">
        <v>-122.01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29879849.469999999</v>
      </c>
      <c r="E28" s="201">
        <v>342624511.45999998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69353100.549999997</v>
      </c>
      <c r="E29" s="201">
        <v>604159740.45000005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127636.07</v>
      </c>
      <c r="E31" s="201">
        <v>840026.42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5773277.4500000002</v>
      </c>
      <c r="E33" s="201">
        <v>33436874.390000001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6391.76</v>
      </c>
      <c r="E35" s="201">
        <v>43119.19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560537.21</v>
      </c>
      <c r="E37" s="201">
        <v>3780146.97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72503201</v>
      </c>
      <c r="E39" s="201">
        <v>484204153.63999999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51510583.409999996</v>
      </c>
      <c r="E40" s="201">
        <v>1597324189.04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14692305.869999999</v>
      </c>
      <c r="E41" s="203">
        <v>67247589.969999999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3134645.16</v>
      </c>
      <c r="E42" s="201">
        <v>18687909.760000002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1155804509.8499999</v>
      </c>
      <c r="E43" s="203">
        <v>10067221630.76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1085972.93</v>
      </c>
      <c r="E44" s="201">
        <v>2893472.28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180995.68</v>
      </c>
      <c r="E45" s="201">
        <v>482246.29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180995.68</v>
      </c>
      <c r="E46" s="205">
        <v>482246.29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435953.97</v>
      </c>
      <c r="E47" s="201">
        <v>1237308.82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17422.330000000002</v>
      </c>
      <c r="E48" s="201">
        <v>418404.6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32918.870000000003</v>
      </c>
      <c r="E49" s="201">
        <v>307367.13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8950.58</v>
      </c>
      <c r="E50" s="201">
        <v>745791.95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1824526.82</v>
      </c>
      <c r="E54" s="201">
        <v>11311234.18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359837.85</v>
      </c>
      <c r="E55" s="201">
        <v>4979571.4800000004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285824.38</v>
      </c>
      <c r="E56" s="201">
        <v>4630451.67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901951.48</v>
      </c>
      <c r="E58" s="207">
        <v>23535956.84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639239.63</v>
      </c>
      <c r="E59" s="201">
        <v>11089944.300000001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501133.05</v>
      </c>
      <c r="E60" s="201">
        <v>17106789.829999998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3513855.99</v>
      </c>
      <c r="E62" s="209">
        <v>4121691.01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GridLines="0" view="pageLayout" zoomScaleNormal="100" zoomScaleSheetLayoutView="100" workbookViewId="0">
      <selection activeCell="F39" sqref="F39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45139</v>
      </c>
      <c r="G1" s="169"/>
    </row>
    <row r="2" spans="1:8" x14ac:dyDescent="0.25">
      <c r="A2" s="173"/>
      <c r="B2" s="176" t="s">
        <v>186</v>
      </c>
      <c r="C2" s="182" t="str">
        <f>'Werteliste-BIENE'!$C$2</f>
        <v>Berlin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tr">
        <f>'Werteliste-BIENE'!$C$3</f>
        <v>Juli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tr">
        <f>'Werteliste-BIENE'!$C$4</f>
        <v>2023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-82711175.909999996</v>
      </c>
      <c r="F9" s="491">
        <v>-468299782.43999994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0</v>
      </c>
      <c r="F10" s="491">
        <v>-23516956.599999998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510769.95</v>
      </c>
      <c r="F11" s="491">
        <v>3571006.6100000003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-137986982.72049999</v>
      </c>
      <c r="F13" s="495">
        <v>-440154847.47775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271028.77</v>
      </c>
      <c r="F14" s="491">
        <v>1223283.4700000002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283475.78999999998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375727.03</v>
      </c>
      <c r="F18" s="491">
        <v>18412942.270000003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-1972652.48</v>
      </c>
      <c r="F19" s="495">
        <v>-6809688.5999999996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16709520.041771689</v>
      </c>
      <c r="F20" s="495">
        <v>34193443.669429876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-92247700</v>
      </c>
      <c r="F23" s="495">
        <v>-45642865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0</v>
      </c>
      <c r="F24" s="499">
        <v>-243245571.35000002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26971341.330605499</v>
      </c>
      <c r="F25" s="491">
        <v>187844914.92427114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111188687.83381274</v>
      </c>
      <c r="F26" s="491">
        <v>943144180.53710032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55636260.400000006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2758927.8832935374</v>
      </c>
      <c r="F28" s="495">
        <v>20379590.493536428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0</v>
      </c>
      <c r="F29" s="491">
        <v>66544569.129999995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0</v>
      </c>
      <c r="F30" s="491">
        <v>27568464.350000001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0</v>
      </c>
      <c r="F31" s="495">
        <v>38976104.780000001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0</v>
      </c>
      <c r="F36" s="491">
        <v>973984.09000000008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0</v>
      </c>
      <c r="F38" s="491">
        <v>221193.65999999997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0</v>
      </c>
      <c r="F39" s="491">
        <v>10378874.32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0</v>
      </c>
      <c r="F41" s="491">
        <v>882824.87999999989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0</v>
      </c>
      <c r="F43" s="510">
        <v>2349805.2400000002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1145653.25</v>
      </c>
      <c r="F44" s="491">
        <v>15368484.140000001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359761.99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1348214.1</v>
      </c>
      <c r="F46" s="491">
        <v>7439606.5800000001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Bilski, Patrick</cp:lastModifiedBy>
  <cp:lastPrinted>2023-08-01T05:24:16Z</cp:lastPrinted>
  <dcterms:created xsi:type="dcterms:W3CDTF">2019-08-21T09:16:07Z</dcterms:created>
  <dcterms:modified xsi:type="dcterms:W3CDTF">2023-08-07T09:50:53Z</dcterms:modified>
</cp:coreProperties>
</file>